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comments5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6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20" yWindow="-120" windowWidth="20730" windowHeight="11160" tabRatio="768"/>
  </bookViews>
  <sheets>
    <sheet name="BIL.PREV." sheetId="14" r:id="rId1"/>
    <sheet name="1^ NOTA CASSA" sheetId="5" r:id="rId2"/>
    <sheet name="IMPEGNI" sheetId="25" r:id="rId3"/>
    <sheet name="DISPONIBILITA" sheetId="26" r:id="rId4"/>
    <sheet name="RR.AA." sheetId="15" r:id="rId5"/>
    <sheet name="RR.PP." sheetId="13" r:id="rId6"/>
    <sheet name="CONS.ENTR" sheetId="17" r:id="rId7"/>
    <sheet name="CONS.USC." sheetId="1" r:id="rId8"/>
    <sheet name="RENDICONTO" sheetId="10" r:id="rId9"/>
    <sheet name="STATO PATRIMONIALE" sheetId="23" r:id="rId10"/>
    <sheet name="Reg_Stato_Patr" sheetId="21" r:id="rId11"/>
    <sheet name="quida operativa" sheetId="11" r:id="rId12"/>
    <sheet name="Foglio1" sheetId="24" r:id="rId13"/>
  </sheets>
  <definedNames>
    <definedName name="_xlnm._FilterDatabase" localSheetId="1" hidden="1">'1^ NOTA CASSA'!$F$11:$F$136</definedName>
    <definedName name="_xlnm._FilterDatabase" localSheetId="2" hidden="1">IMPEGNI!$C$11:$C$115</definedName>
    <definedName name="_xlnm._FilterDatabase" localSheetId="11" hidden="1">'quida operativa'!#REF!</definedName>
    <definedName name="_xlnm.Print_Area" localSheetId="1">'1^ NOTA CASSA'!$A$5:$M$1660</definedName>
    <definedName name="_xlnm.Print_Area" localSheetId="0">BIL.PREV.!$A$1:$I$42</definedName>
    <definedName name="_xlnm.Print_Area" localSheetId="6">CONS.ENTR!$A$3:$I$47</definedName>
    <definedName name="_xlnm.Print_Area" localSheetId="7">CONS.USC.!$A$3:$I$56</definedName>
    <definedName name="_xlnm.Print_Area" localSheetId="3">DISPONIBILITA!$A$2:$N$41</definedName>
    <definedName name="_xlnm.Print_Area" localSheetId="2">IMPEGNI!$A$5:$G$531</definedName>
    <definedName name="_xlnm.Print_Area" localSheetId="11">'quida operativa'!$B$5:$K$43</definedName>
    <definedName name="_xlnm.Print_Area" localSheetId="10">Reg_Stato_Patr!$A$1:$G$242</definedName>
    <definedName name="_xlnm.Print_Area" localSheetId="8">RENDICONTO!$B$3:$E$42</definedName>
    <definedName name="_xlnm.Print_Area" localSheetId="4">RR.AA.!$A$1:$I$43</definedName>
    <definedName name="_xlnm.Print_Area" localSheetId="5">RR.PP.!$A$1:$I$43</definedName>
    <definedName name="_xlnm.Print_Area" localSheetId="9">'STATO PATRIMONIALE'!$A$1:$I$39</definedName>
    <definedName name="_xlnm.Print_Titles" localSheetId="1">'1^ NOTA CASSA'!$5:$10</definedName>
    <definedName name="_xlnm.Print_Titles" localSheetId="2">IMPEGNI!$5:$10</definedName>
    <definedName name="_xlnm.Print_Titles" localSheetId="10">Reg_Stato_Patr!$1:$7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655" i="5" l="1"/>
  <c r="K1622" i="5"/>
  <c r="K1589" i="5"/>
  <c r="K1556" i="5"/>
  <c r="K1523" i="5"/>
  <c r="K1490" i="5"/>
  <c r="K1457" i="5"/>
  <c r="K1424" i="5"/>
  <c r="K1391" i="5"/>
  <c r="K1358" i="5"/>
  <c r="K1325" i="5"/>
  <c r="K1292" i="5"/>
  <c r="K1259" i="5"/>
  <c r="K1226" i="5"/>
  <c r="K1193" i="5"/>
  <c r="K1160" i="5"/>
  <c r="K1127" i="5"/>
  <c r="K1094" i="5"/>
  <c r="K1061" i="5"/>
  <c r="K1028" i="5"/>
  <c r="K995" i="5"/>
  <c r="K962" i="5"/>
  <c r="K929" i="5"/>
  <c r="K896" i="5"/>
  <c r="K863" i="5"/>
  <c r="K830" i="5"/>
  <c r="K797" i="5"/>
  <c r="K764" i="5"/>
  <c r="K731" i="5"/>
  <c r="K698" i="5"/>
  <c r="K665" i="5"/>
  <c r="I1655" i="5"/>
  <c r="I1622" i="5"/>
  <c r="I1589" i="5"/>
  <c r="I1556" i="5"/>
  <c r="I1523" i="5"/>
  <c r="I1490" i="5"/>
  <c r="I1457" i="5"/>
  <c r="I1424" i="5"/>
  <c r="I1391" i="5"/>
  <c r="I1358" i="5"/>
  <c r="I1325" i="5"/>
  <c r="I1292" i="5"/>
  <c r="I1259" i="5"/>
  <c r="I1226" i="5"/>
  <c r="I1193" i="5"/>
  <c r="I1160" i="5"/>
  <c r="I1127" i="5"/>
  <c r="I1094" i="5"/>
  <c r="I1061" i="5"/>
  <c r="I1028" i="5"/>
  <c r="I995" i="5"/>
  <c r="I962" i="5"/>
  <c r="I929" i="5"/>
  <c r="I896" i="5"/>
  <c r="I863" i="5"/>
  <c r="I830" i="5"/>
  <c r="I797" i="5"/>
  <c r="I764" i="5"/>
  <c r="I731" i="5"/>
  <c r="I698" i="5"/>
  <c r="I665" i="5"/>
  <c r="H46" i="1" l="1"/>
  <c r="I10" i="1" l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9" i="1"/>
  <c r="B50" i="1" l="1"/>
  <c r="B49" i="1"/>
  <c r="H31" i="17"/>
  <c r="C38" i="17"/>
  <c r="C37" i="17"/>
  <c r="B38" i="17"/>
  <c r="B37" i="17"/>
  <c r="G37" i="1" l="1"/>
  <c r="I23" i="17"/>
  <c r="I22" i="17"/>
  <c r="I21" i="17"/>
  <c r="I20" i="17"/>
  <c r="I19" i="17"/>
  <c r="I18" i="17"/>
  <c r="I17" i="17"/>
  <c r="I16" i="17"/>
  <c r="I15" i="17"/>
  <c r="I13" i="17"/>
  <c r="I10" i="17"/>
  <c r="I31" i="14"/>
  <c r="I30" i="14"/>
  <c r="D17" i="14"/>
  <c r="D16" i="14"/>
  <c r="D15" i="14"/>
  <c r="D14" i="14"/>
  <c r="D13" i="14"/>
  <c r="B34" i="14" l="1"/>
  <c r="O35" i="26" l="1"/>
  <c r="L1657" i="5"/>
  <c r="K1657" i="5"/>
  <c r="J1657" i="5"/>
  <c r="I1657" i="5"/>
  <c r="H1657" i="5"/>
  <c r="G1657" i="5"/>
  <c r="M1654" i="5"/>
  <c r="AH1653" i="5"/>
  <c r="R1653" i="5"/>
  <c r="Y1653" i="5" s="1"/>
  <c r="Q1653" i="5"/>
  <c r="B1653" i="5" s="1"/>
  <c r="M1653" i="5"/>
  <c r="C1653" i="5"/>
  <c r="AH1652" i="5"/>
  <c r="F1652" i="5" s="1"/>
  <c r="R1652" i="5" s="1"/>
  <c r="Q1652" i="5"/>
  <c r="M1652" i="5"/>
  <c r="C1652" i="5"/>
  <c r="AH1651" i="5"/>
  <c r="F1651" i="5" s="1"/>
  <c r="R1651" i="5" s="1"/>
  <c r="Q1651" i="5"/>
  <c r="B1651" i="5" s="1"/>
  <c r="M1651" i="5"/>
  <c r="C1651" i="5"/>
  <c r="AH1650" i="5"/>
  <c r="R1650" i="5"/>
  <c r="Y1650" i="5" s="1"/>
  <c r="Q1650" i="5"/>
  <c r="E1650" i="5" s="1"/>
  <c r="M1650" i="5"/>
  <c r="C1650" i="5"/>
  <c r="B1650" i="5"/>
  <c r="AH1649" i="5"/>
  <c r="F1649" i="5" s="1"/>
  <c r="R1649" i="5" s="1"/>
  <c r="Q1649" i="5"/>
  <c r="E1649" i="5" s="1"/>
  <c r="M1649" i="5"/>
  <c r="C1649" i="5"/>
  <c r="AH1648" i="5"/>
  <c r="F1648" i="5" s="1"/>
  <c r="R1648" i="5" s="1"/>
  <c r="Q1648" i="5"/>
  <c r="E1648" i="5" s="1"/>
  <c r="M1648" i="5"/>
  <c r="C1648" i="5"/>
  <c r="B1648" i="5"/>
  <c r="AH1647" i="5"/>
  <c r="F1647" i="5" s="1"/>
  <c r="R1647" i="5" s="1"/>
  <c r="Q1647" i="5"/>
  <c r="B1647" i="5" s="1"/>
  <c r="M1647" i="5"/>
  <c r="C1647" i="5"/>
  <c r="AH1646" i="5"/>
  <c r="F1646" i="5" s="1"/>
  <c r="R1646" i="5" s="1"/>
  <c r="Q1646" i="5"/>
  <c r="B1646" i="5" s="1"/>
  <c r="M1646" i="5"/>
  <c r="C1646" i="5"/>
  <c r="AH1645" i="5"/>
  <c r="F1645" i="5" s="1"/>
  <c r="R1645" i="5" s="1"/>
  <c r="Q1645" i="5"/>
  <c r="E1645" i="5" s="1"/>
  <c r="M1645" i="5"/>
  <c r="C1645" i="5"/>
  <c r="AH1644" i="5"/>
  <c r="F1644" i="5" s="1"/>
  <c r="R1644" i="5" s="1"/>
  <c r="Q1644" i="5"/>
  <c r="B1644" i="5" s="1"/>
  <c r="M1644" i="5"/>
  <c r="C1644" i="5"/>
  <c r="AH1643" i="5"/>
  <c r="F1643" i="5" s="1"/>
  <c r="R1643" i="5" s="1"/>
  <c r="Q1643" i="5"/>
  <c r="M1643" i="5"/>
  <c r="C1643" i="5"/>
  <c r="AH1642" i="5"/>
  <c r="F1642" i="5" s="1"/>
  <c r="R1642" i="5" s="1"/>
  <c r="Q1642" i="5"/>
  <c r="B1642" i="5" s="1"/>
  <c r="M1642" i="5"/>
  <c r="C1642" i="5"/>
  <c r="AH1641" i="5"/>
  <c r="F1641" i="5" s="1"/>
  <c r="R1641" i="5" s="1"/>
  <c r="Q1641" i="5"/>
  <c r="E1641" i="5" s="1"/>
  <c r="M1641" i="5"/>
  <c r="C1641" i="5"/>
  <c r="B1641" i="5"/>
  <c r="AH1640" i="5"/>
  <c r="F1640" i="5" s="1"/>
  <c r="R1640" i="5" s="1"/>
  <c r="Q1640" i="5"/>
  <c r="M1640" i="5"/>
  <c r="C1640" i="5"/>
  <c r="AH1639" i="5"/>
  <c r="F1639" i="5" s="1"/>
  <c r="R1639" i="5" s="1"/>
  <c r="Q1639" i="5"/>
  <c r="B1639" i="5" s="1"/>
  <c r="M1639" i="5"/>
  <c r="C1639" i="5"/>
  <c r="AH1638" i="5"/>
  <c r="F1638" i="5" s="1"/>
  <c r="R1638" i="5" s="1"/>
  <c r="Q1638" i="5"/>
  <c r="M1638" i="5"/>
  <c r="C1638" i="5"/>
  <c r="AH1637" i="5"/>
  <c r="F1637" i="5" s="1"/>
  <c r="R1637" i="5" s="1"/>
  <c r="Q1637" i="5"/>
  <c r="E1637" i="5" s="1"/>
  <c r="M1637" i="5"/>
  <c r="C1637" i="5"/>
  <c r="B1637" i="5"/>
  <c r="AH1636" i="5"/>
  <c r="Q1636" i="5"/>
  <c r="E1636" i="5" s="1"/>
  <c r="M1636" i="5"/>
  <c r="F1636" i="5"/>
  <c r="R1636" i="5" s="1"/>
  <c r="C1636" i="5"/>
  <c r="B1636" i="5"/>
  <c r="AH1635" i="5"/>
  <c r="F1635" i="5" s="1"/>
  <c r="R1635" i="5" s="1"/>
  <c r="Q1635" i="5"/>
  <c r="B1635" i="5" s="1"/>
  <c r="M1635" i="5"/>
  <c r="E1635" i="5"/>
  <c r="C1635" i="5"/>
  <c r="AH1634" i="5"/>
  <c r="F1634" i="5" s="1"/>
  <c r="R1634" i="5" s="1"/>
  <c r="Q1634" i="5"/>
  <c r="B1634" i="5" s="1"/>
  <c r="M1634" i="5"/>
  <c r="C1634" i="5"/>
  <c r="AH1633" i="5"/>
  <c r="F1633" i="5" s="1"/>
  <c r="R1633" i="5" s="1"/>
  <c r="Q1633" i="5"/>
  <c r="E1633" i="5" s="1"/>
  <c r="M1633" i="5"/>
  <c r="C1633" i="5"/>
  <c r="B1633" i="5"/>
  <c r="AH1632" i="5"/>
  <c r="Q1632" i="5"/>
  <c r="E1632" i="5" s="1"/>
  <c r="M1632" i="5"/>
  <c r="F1632" i="5"/>
  <c r="R1632" i="5" s="1"/>
  <c r="C1632" i="5"/>
  <c r="B1632" i="5"/>
  <c r="AH1631" i="5"/>
  <c r="F1631" i="5" s="1"/>
  <c r="R1631" i="5" s="1"/>
  <c r="Q1631" i="5"/>
  <c r="B1631" i="5" s="1"/>
  <c r="M1631" i="5"/>
  <c r="E1631" i="5"/>
  <c r="C1631" i="5"/>
  <c r="AH1630" i="5"/>
  <c r="F1630" i="5" s="1"/>
  <c r="R1630" i="5" s="1"/>
  <c r="Q1630" i="5"/>
  <c r="B1630" i="5" s="1"/>
  <c r="M1630" i="5"/>
  <c r="C1630" i="5"/>
  <c r="AH1629" i="5"/>
  <c r="F1629" i="5" s="1"/>
  <c r="R1629" i="5" s="1"/>
  <c r="Q1629" i="5"/>
  <c r="E1629" i="5" s="1"/>
  <c r="M1629" i="5"/>
  <c r="C1629" i="5"/>
  <c r="AH1628" i="5"/>
  <c r="F1628" i="5" s="1"/>
  <c r="R1628" i="5" s="1"/>
  <c r="Q1628" i="5"/>
  <c r="B1628" i="5" s="1"/>
  <c r="M1628" i="5"/>
  <c r="E1628" i="5"/>
  <c r="C1628" i="5"/>
  <c r="AH1627" i="5"/>
  <c r="Y1627" i="5"/>
  <c r="W1627" i="5"/>
  <c r="U1627" i="5"/>
  <c r="AH1626" i="5"/>
  <c r="AH1625" i="5"/>
  <c r="AH1624" i="5"/>
  <c r="L1624" i="5"/>
  <c r="K1624" i="5"/>
  <c r="J1624" i="5"/>
  <c r="I1624" i="5"/>
  <c r="H1624" i="5"/>
  <c r="G1624" i="5"/>
  <c r="AH1623" i="5"/>
  <c r="Y1623" i="5"/>
  <c r="X1623" i="5"/>
  <c r="W1623" i="5"/>
  <c r="V1623" i="5"/>
  <c r="U1623" i="5"/>
  <c r="T1623" i="5"/>
  <c r="AH1622" i="5"/>
  <c r="Y1622" i="5"/>
  <c r="W1622" i="5"/>
  <c r="U1622" i="5"/>
  <c r="T1622" i="5"/>
  <c r="AH1621" i="5"/>
  <c r="Y1621" i="5"/>
  <c r="X1621" i="5"/>
  <c r="W1621" i="5"/>
  <c r="V1621" i="5"/>
  <c r="U1621" i="5"/>
  <c r="T1621" i="5"/>
  <c r="M1621" i="5"/>
  <c r="AH1620" i="5"/>
  <c r="F1620" i="5" s="1"/>
  <c r="R1620" i="5" s="1"/>
  <c r="Q1620" i="5"/>
  <c r="M1620" i="5"/>
  <c r="C1620" i="5"/>
  <c r="AH1619" i="5"/>
  <c r="F1619" i="5" s="1"/>
  <c r="R1619" i="5" s="1"/>
  <c r="Q1619" i="5"/>
  <c r="E1619" i="5" s="1"/>
  <c r="M1619" i="5"/>
  <c r="C1619" i="5"/>
  <c r="B1619" i="5"/>
  <c r="AH1618" i="5"/>
  <c r="F1618" i="5" s="1"/>
  <c r="R1618" i="5" s="1"/>
  <c r="Q1618" i="5"/>
  <c r="B1618" i="5" s="1"/>
  <c r="M1618" i="5"/>
  <c r="C1618" i="5"/>
  <c r="AH1617" i="5"/>
  <c r="F1617" i="5" s="1"/>
  <c r="R1617" i="5" s="1"/>
  <c r="Q1617" i="5"/>
  <c r="M1617" i="5"/>
  <c r="C1617" i="5"/>
  <c r="AH1616" i="5"/>
  <c r="F1616" i="5" s="1"/>
  <c r="R1616" i="5" s="1"/>
  <c r="Q1616" i="5"/>
  <c r="E1616" i="5" s="1"/>
  <c r="M1616" i="5"/>
  <c r="C1616" i="5"/>
  <c r="B1616" i="5"/>
  <c r="AH1615" i="5"/>
  <c r="F1615" i="5" s="1"/>
  <c r="R1615" i="5" s="1"/>
  <c r="Q1615" i="5"/>
  <c r="B1615" i="5" s="1"/>
  <c r="M1615" i="5"/>
  <c r="E1615" i="5"/>
  <c r="C1615" i="5"/>
  <c r="AH1614" i="5"/>
  <c r="F1614" i="5" s="1"/>
  <c r="R1614" i="5" s="1"/>
  <c r="Q1614" i="5"/>
  <c r="M1614" i="5"/>
  <c r="C1614" i="5"/>
  <c r="AH1613" i="5"/>
  <c r="F1613" i="5" s="1"/>
  <c r="R1613" i="5" s="1"/>
  <c r="Q1613" i="5"/>
  <c r="M1613" i="5"/>
  <c r="C1613" i="5"/>
  <c r="AH1612" i="5"/>
  <c r="F1612" i="5" s="1"/>
  <c r="R1612" i="5" s="1"/>
  <c r="Q1612" i="5"/>
  <c r="E1612" i="5" s="1"/>
  <c r="M1612" i="5"/>
  <c r="C1612" i="5"/>
  <c r="AH1611" i="5"/>
  <c r="F1611" i="5" s="1"/>
  <c r="R1611" i="5" s="1"/>
  <c r="Q1611" i="5"/>
  <c r="E1611" i="5" s="1"/>
  <c r="M1611" i="5"/>
  <c r="C1611" i="5"/>
  <c r="AH1610" i="5"/>
  <c r="F1610" i="5" s="1"/>
  <c r="R1610" i="5" s="1"/>
  <c r="Q1610" i="5"/>
  <c r="B1610" i="5" s="1"/>
  <c r="M1610" i="5"/>
  <c r="C1610" i="5"/>
  <c r="AH1609" i="5"/>
  <c r="F1609" i="5" s="1"/>
  <c r="R1609" i="5" s="1"/>
  <c r="Q1609" i="5"/>
  <c r="M1609" i="5"/>
  <c r="C1609" i="5"/>
  <c r="AH1608" i="5"/>
  <c r="Q1608" i="5"/>
  <c r="E1608" i="5" s="1"/>
  <c r="M1608" i="5"/>
  <c r="F1608" i="5"/>
  <c r="R1608" i="5" s="1"/>
  <c r="C1608" i="5"/>
  <c r="B1608" i="5"/>
  <c r="AH1607" i="5"/>
  <c r="F1607" i="5" s="1"/>
  <c r="R1607" i="5" s="1"/>
  <c r="Q1607" i="5"/>
  <c r="B1607" i="5" s="1"/>
  <c r="M1607" i="5"/>
  <c r="C1607" i="5"/>
  <c r="AH1606" i="5"/>
  <c r="F1606" i="5" s="1"/>
  <c r="R1606" i="5" s="1"/>
  <c r="Q1606" i="5"/>
  <c r="M1606" i="5"/>
  <c r="C1606" i="5"/>
  <c r="AH1605" i="5"/>
  <c r="F1605" i="5" s="1"/>
  <c r="R1605" i="5" s="1"/>
  <c r="Q1605" i="5"/>
  <c r="M1605" i="5"/>
  <c r="C1605" i="5"/>
  <c r="AH1604" i="5"/>
  <c r="F1604" i="5" s="1"/>
  <c r="R1604" i="5" s="1"/>
  <c r="Q1604" i="5"/>
  <c r="E1604" i="5" s="1"/>
  <c r="M1604" i="5"/>
  <c r="C1604" i="5"/>
  <c r="B1604" i="5"/>
  <c r="AH1603" i="5"/>
  <c r="F1603" i="5" s="1"/>
  <c r="R1603" i="5" s="1"/>
  <c r="Q1603" i="5"/>
  <c r="M1603" i="5"/>
  <c r="C1603" i="5"/>
  <c r="AH1602" i="5"/>
  <c r="F1602" i="5" s="1"/>
  <c r="R1602" i="5" s="1"/>
  <c r="Q1602" i="5"/>
  <c r="B1602" i="5" s="1"/>
  <c r="M1602" i="5"/>
  <c r="C1602" i="5"/>
  <c r="AH1601" i="5"/>
  <c r="F1601" i="5" s="1"/>
  <c r="R1601" i="5" s="1"/>
  <c r="Q1601" i="5"/>
  <c r="M1601" i="5"/>
  <c r="C1601" i="5"/>
  <c r="AH1600" i="5"/>
  <c r="F1600" i="5" s="1"/>
  <c r="R1600" i="5" s="1"/>
  <c r="Q1600" i="5"/>
  <c r="M1600" i="5"/>
  <c r="C1600" i="5"/>
  <c r="AH1599" i="5"/>
  <c r="F1599" i="5" s="1"/>
  <c r="R1599" i="5" s="1"/>
  <c r="Q1599" i="5"/>
  <c r="M1599" i="5"/>
  <c r="C1599" i="5"/>
  <c r="AH1598" i="5"/>
  <c r="F1598" i="5" s="1"/>
  <c r="R1598" i="5" s="1"/>
  <c r="Q1598" i="5"/>
  <c r="B1598" i="5" s="1"/>
  <c r="M1598" i="5"/>
  <c r="C1598" i="5"/>
  <c r="AH1597" i="5"/>
  <c r="F1597" i="5" s="1"/>
  <c r="R1597" i="5" s="1"/>
  <c r="Q1597" i="5"/>
  <c r="M1597" i="5"/>
  <c r="C1597" i="5"/>
  <c r="AH1596" i="5"/>
  <c r="F1596" i="5" s="1"/>
  <c r="R1596" i="5" s="1"/>
  <c r="Q1596" i="5"/>
  <c r="E1596" i="5" s="1"/>
  <c r="M1596" i="5"/>
  <c r="C1596" i="5"/>
  <c r="AH1595" i="5"/>
  <c r="F1595" i="5" s="1"/>
  <c r="R1595" i="5" s="1"/>
  <c r="Q1595" i="5"/>
  <c r="M1595" i="5"/>
  <c r="C1595" i="5"/>
  <c r="AH1594" i="5"/>
  <c r="Y1594" i="5"/>
  <c r="W1594" i="5"/>
  <c r="U1594" i="5"/>
  <c r="AH1593" i="5"/>
  <c r="AH1592" i="5"/>
  <c r="AH1591" i="5"/>
  <c r="L1591" i="5"/>
  <c r="K1591" i="5"/>
  <c r="J1591" i="5"/>
  <c r="I1591" i="5"/>
  <c r="H1591" i="5"/>
  <c r="G1591" i="5"/>
  <c r="AH1590" i="5"/>
  <c r="Y1590" i="5"/>
  <c r="X1590" i="5"/>
  <c r="W1590" i="5"/>
  <c r="V1590" i="5"/>
  <c r="U1590" i="5"/>
  <c r="T1590" i="5"/>
  <c r="AH1589" i="5"/>
  <c r="Y1589" i="5"/>
  <c r="W1589" i="5"/>
  <c r="U1589" i="5"/>
  <c r="T1589" i="5"/>
  <c r="AH1588" i="5"/>
  <c r="Y1588" i="5"/>
  <c r="X1588" i="5"/>
  <c r="W1588" i="5"/>
  <c r="V1588" i="5"/>
  <c r="U1588" i="5"/>
  <c r="T1588" i="5"/>
  <c r="M1588" i="5"/>
  <c r="AH1587" i="5"/>
  <c r="F1587" i="5" s="1"/>
  <c r="R1587" i="5" s="1"/>
  <c r="Q1587" i="5"/>
  <c r="M1587" i="5"/>
  <c r="C1587" i="5"/>
  <c r="AH1586" i="5"/>
  <c r="Q1586" i="5"/>
  <c r="E1586" i="5" s="1"/>
  <c r="M1586" i="5"/>
  <c r="F1586" i="5"/>
  <c r="R1586" i="5" s="1"/>
  <c r="C1586" i="5"/>
  <c r="B1586" i="5"/>
  <c r="AH1585" i="5"/>
  <c r="F1585" i="5" s="1"/>
  <c r="R1585" i="5" s="1"/>
  <c r="Q1585" i="5"/>
  <c r="B1585" i="5" s="1"/>
  <c r="M1585" i="5"/>
  <c r="E1585" i="5"/>
  <c r="C1585" i="5"/>
  <c r="AH1584" i="5"/>
  <c r="F1584" i="5" s="1"/>
  <c r="R1584" i="5" s="1"/>
  <c r="Q1584" i="5"/>
  <c r="B1584" i="5" s="1"/>
  <c r="M1584" i="5"/>
  <c r="C1584" i="5"/>
  <c r="AH1583" i="5"/>
  <c r="F1583" i="5" s="1"/>
  <c r="R1583" i="5" s="1"/>
  <c r="Q1583" i="5"/>
  <c r="E1583" i="5" s="1"/>
  <c r="M1583" i="5"/>
  <c r="C1583" i="5"/>
  <c r="B1583" i="5"/>
  <c r="AH1582" i="5"/>
  <c r="F1582" i="5" s="1"/>
  <c r="R1582" i="5" s="1"/>
  <c r="Q1582" i="5"/>
  <c r="B1582" i="5" s="1"/>
  <c r="M1582" i="5"/>
  <c r="C1582" i="5"/>
  <c r="AH1581" i="5"/>
  <c r="F1581" i="5" s="1"/>
  <c r="R1581" i="5" s="1"/>
  <c r="Q1581" i="5"/>
  <c r="M1581" i="5"/>
  <c r="C1581" i="5"/>
  <c r="AH1580" i="5"/>
  <c r="F1580" i="5" s="1"/>
  <c r="R1580" i="5" s="1"/>
  <c r="Q1580" i="5"/>
  <c r="B1580" i="5" s="1"/>
  <c r="M1580" i="5"/>
  <c r="C1580" i="5"/>
  <c r="AH1579" i="5"/>
  <c r="F1579" i="5" s="1"/>
  <c r="R1579" i="5" s="1"/>
  <c r="Q1579" i="5"/>
  <c r="E1579" i="5" s="1"/>
  <c r="M1579" i="5"/>
  <c r="C1579" i="5"/>
  <c r="AH1578" i="5"/>
  <c r="F1578" i="5" s="1"/>
  <c r="R1578" i="5" s="1"/>
  <c r="Q1578" i="5"/>
  <c r="M1578" i="5"/>
  <c r="C1578" i="5"/>
  <c r="AH1577" i="5"/>
  <c r="F1577" i="5" s="1"/>
  <c r="R1577" i="5" s="1"/>
  <c r="Q1577" i="5"/>
  <c r="B1577" i="5" s="1"/>
  <c r="M1577" i="5"/>
  <c r="C1577" i="5"/>
  <c r="AH1576" i="5"/>
  <c r="F1576" i="5" s="1"/>
  <c r="R1576" i="5" s="1"/>
  <c r="Q1576" i="5"/>
  <c r="M1576" i="5"/>
  <c r="C1576" i="5"/>
  <c r="AH1575" i="5"/>
  <c r="F1575" i="5" s="1"/>
  <c r="R1575" i="5" s="1"/>
  <c r="Q1575" i="5"/>
  <c r="E1575" i="5" s="1"/>
  <c r="M1575" i="5"/>
  <c r="C1575" i="5"/>
  <c r="B1575" i="5"/>
  <c r="AH1574" i="5"/>
  <c r="Q1574" i="5"/>
  <c r="E1574" i="5" s="1"/>
  <c r="M1574" i="5"/>
  <c r="F1574" i="5"/>
  <c r="R1574" i="5" s="1"/>
  <c r="C1574" i="5"/>
  <c r="B1574" i="5"/>
  <c r="AH1573" i="5"/>
  <c r="F1573" i="5" s="1"/>
  <c r="R1573" i="5" s="1"/>
  <c r="Q1573" i="5"/>
  <c r="B1573" i="5" s="1"/>
  <c r="M1573" i="5"/>
  <c r="C1573" i="5"/>
  <c r="AH1572" i="5"/>
  <c r="F1572" i="5" s="1"/>
  <c r="R1572" i="5" s="1"/>
  <c r="Q1572" i="5"/>
  <c r="B1572" i="5" s="1"/>
  <c r="M1572" i="5"/>
  <c r="C1572" i="5"/>
  <c r="AH1571" i="5"/>
  <c r="F1571" i="5" s="1"/>
  <c r="R1571" i="5" s="1"/>
  <c r="Q1571" i="5"/>
  <c r="M1571" i="5"/>
  <c r="C1571" i="5"/>
  <c r="AH1570" i="5"/>
  <c r="F1570" i="5" s="1"/>
  <c r="R1570" i="5" s="1"/>
  <c r="Q1570" i="5"/>
  <c r="B1570" i="5" s="1"/>
  <c r="M1570" i="5"/>
  <c r="E1570" i="5"/>
  <c r="C1570" i="5"/>
  <c r="AH1569" i="5"/>
  <c r="F1569" i="5" s="1"/>
  <c r="R1569" i="5" s="1"/>
  <c r="Q1569" i="5"/>
  <c r="B1569" i="5" s="1"/>
  <c r="M1569" i="5"/>
  <c r="C1569" i="5"/>
  <c r="AH1568" i="5"/>
  <c r="F1568" i="5" s="1"/>
  <c r="R1568" i="5" s="1"/>
  <c r="Q1568" i="5"/>
  <c r="B1568" i="5" s="1"/>
  <c r="M1568" i="5"/>
  <c r="C1568" i="5"/>
  <c r="AH1567" i="5"/>
  <c r="Q1567" i="5"/>
  <c r="E1567" i="5" s="1"/>
  <c r="M1567" i="5"/>
  <c r="F1567" i="5"/>
  <c r="R1567" i="5" s="1"/>
  <c r="C1567" i="5"/>
  <c r="B1567" i="5"/>
  <c r="AH1566" i="5"/>
  <c r="F1566" i="5" s="1"/>
  <c r="R1566" i="5" s="1"/>
  <c r="Q1566" i="5"/>
  <c r="B1566" i="5" s="1"/>
  <c r="M1566" i="5"/>
  <c r="C1566" i="5"/>
  <c r="AH1565" i="5"/>
  <c r="F1565" i="5" s="1"/>
  <c r="R1565" i="5" s="1"/>
  <c r="Q1565" i="5"/>
  <c r="M1565" i="5"/>
  <c r="C1565" i="5"/>
  <c r="AH1564" i="5"/>
  <c r="F1564" i="5" s="1"/>
  <c r="R1564" i="5" s="1"/>
  <c r="Q1564" i="5"/>
  <c r="B1564" i="5" s="1"/>
  <c r="M1564" i="5"/>
  <c r="C1564" i="5"/>
  <c r="AH1563" i="5"/>
  <c r="Q1563" i="5"/>
  <c r="E1563" i="5" s="1"/>
  <c r="M1563" i="5"/>
  <c r="F1563" i="5"/>
  <c r="R1563" i="5" s="1"/>
  <c r="C1563" i="5"/>
  <c r="B1563" i="5"/>
  <c r="AH1562" i="5"/>
  <c r="F1562" i="5" s="1"/>
  <c r="R1562" i="5" s="1"/>
  <c r="Q1562" i="5"/>
  <c r="M1562" i="5"/>
  <c r="C1562" i="5"/>
  <c r="AH1561" i="5"/>
  <c r="Y1561" i="5"/>
  <c r="W1561" i="5"/>
  <c r="U1561" i="5"/>
  <c r="AH1560" i="5"/>
  <c r="AH1559" i="5"/>
  <c r="AH1558" i="5"/>
  <c r="L1558" i="5"/>
  <c r="K1558" i="5"/>
  <c r="J1558" i="5"/>
  <c r="I1558" i="5"/>
  <c r="H1558" i="5"/>
  <c r="G1558" i="5"/>
  <c r="AH1557" i="5"/>
  <c r="Y1557" i="5"/>
  <c r="X1557" i="5"/>
  <c r="W1557" i="5"/>
  <c r="V1557" i="5"/>
  <c r="U1557" i="5"/>
  <c r="T1557" i="5"/>
  <c r="AH1556" i="5"/>
  <c r="Y1556" i="5"/>
  <c r="W1556" i="5"/>
  <c r="U1556" i="5"/>
  <c r="T1556" i="5"/>
  <c r="AH1555" i="5"/>
  <c r="Y1555" i="5"/>
  <c r="X1555" i="5"/>
  <c r="W1555" i="5"/>
  <c r="V1555" i="5"/>
  <c r="U1555" i="5"/>
  <c r="T1555" i="5"/>
  <c r="M1555" i="5"/>
  <c r="AH1554" i="5"/>
  <c r="F1554" i="5" s="1"/>
  <c r="R1554" i="5" s="1"/>
  <c r="Q1554" i="5"/>
  <c r="E1554" i="5" s="1"/>
  <c r="M1554" i="5"/>
  <c r="C1554" i="5"/>
  <c r="AH1553" i="5"/>
  <c r="F1553" i="5" s="1"/>
  <c r="R1553" i="5" s="1"/>
  <c r="Q1553" i="5"/>
  <c r="E1553" i="5" s="1"/>
  <c r="M1553" i="5"/>
  <c r="C1553" i="5"/>
  <c r="B1553" i="5"/>
  <c r="AH1552" i="5"/>
  <c r="F1552" i="5" s="1"/>
  <c r="R1552" i="5" s="1"/>
  <c r="Q1552" i="5"/>
  <c r="M1552" i="5"/>
  <c r="E1552" i="5"/>
  <c r="C1552" i="5"/>
  <c r="B1552" i="5"/>
  <c r="AH1551" i="5"/>
  <c r="F1551" i="5" s="1"/>
  <c r="R1551" i="5" s="1"/>
  <c r="Q1551" i="5"/>
  <c r="B1551" i="5" s="1"/>
  <c r="M1551" i="5"/>
  <c r="C1551" i="5"/>
  <c r="AH1550" i="5"/>
  <c r="F1550" i="5" s="1"/>
  <c r="R1550" i="5" s="1"/>
  <c r="Q1550" i="5"/>
  <c r="M1550" i="5"/>
  <c r="C1550" i="5"/>
  <c r="AH1549" i="5"/>
  <c r="F1549" i="5" s="1"/>
  <c r="R1549" i="5" s="1"/>
  <c r="Q1549" i="5"/>
  <c r="E1549" i="5" s="1"/>
  <c r="M1549" i="5"/>
  <c r="C1549" i="5"/>
  <c r="AH1548" i="5"/>
  <c r="F1548" i="5" s="1"/>
  <c r="R1548" i="5" s="1"/>
  <c r="Q1548" i="5"/>
  <c r="E1548" i="5" s="1"/>
  <c r="M1548" i="5"/>
  <c r="C1548" i="5"/>
  <c r="AH1547" i="5"/>
  <c r="F1547" i="5" s="1"/>
  <c r="R1547" i="5" s="1"/>
  <c r="Q1547" i="5"/>
  <c r="E1547" i="5" s="1"/>
  <c r="M1547" i="5"/>
  <c r="C1547" i="5"/>
  <c r="B1547" i="5"/>
  <c r="AH1546" i="5"/>
  <c r="F1546" i="5" s="1"/>
  <c r="R1546" i="5" s="1"/>
  <c r="Q1546" i="5"/>
  <c r="B1546" i="5" s="1"/>
  <c r="M1546" i="5"/>
  <c r="E1546" i="5"/>
  <c r="C1546" i="5"/>
  <c r="AH1545" i="5"/>
  <c r="F1545" i="5" s="1"/>
  <c r="R1545" i="5" s="1"/>
  <c r="Q1545" i="5"/>
  <c r="E1545" i="5" s="1"/>
  <c r="M1545" i="5"/>
  <c r="C1545" i="5"/>
  <c r="AH1544" i="5"/>
  <c r="F1544" i="5" s="1"/>
  <c r="R1544" i="5" s="1"/>
  <c r="Q1544" i="5"/>
  <c r="E1544" i="5" s="1"/>
  <c r="M1544" i="5"/>
  <c r="C1544" i="5"/>
  <c r="AH1543" i="5"/>
  <c r="F1543" i="5" s="1"/>
  <c r="R1543" i="5" s="1"/>
  <c r="Q1543" i="5"/>
  <c r="E1543" i="5" s="1"/>
  <c r="M1543" i="5"/>
  <c r="C1543" i="5"/>
  <c r="B1543" i="5"/>
  <c r="AH1542" i="5"/>
  <c r="F1542" i="5" s="1"/>
  <c r="R1542" i="5" s="1"/>
  <c r="Q1542" i="5"/>
  <c r="B1542" i="5" s="1"/>
  <c r="M1542" i="5"/>
  <c r="C1542" i="5"/>
  <c r="AH1541" i="5"/>
  <c r="F1541" i="5" s="1"/>
  <c r="R1541" i="5" s="1"/>
  <c r="Q1541" i="5"/>
  <c r="M1541" i="5"/>
  <c r="C1541" i="5"/>
  <c r="AH1540" i="5"/>
  <c r="F1540" i="5" s="1"/>
  <c r="R1540" i="5" s="1"/>
  <c r="Q1540" i="5"/>
  <c r="E1540" i="5" s="1"/>
  <c r="M1540" i="5"/>
  <c r="C1540" i="5"/>
  <c r="B1540" i="5"/>
  <c r="AH1539" i="5"/>
  <c r="F1539" i="5" s="1"/>
  <c r="R1539" i="5" s="1"/>
  <c r="Q1539" i="5"/>
  <c r="E1539" i="5" s="1"/>
  <c r="M1539" i="5"/>
  <c r="C1539" i="5"/>
  <c r="AH1538" i="5"/>
  <c r="F1538" i="5" s="1"/>
  <c r="R1538" i="5" s="1"/>
  <c r="Q1538" i="5"/>
  <c r="B1538" i="5" s="1"/>
  <c r="M1538" i="5"/>
  <c r="C1538" i="5"/>
  <c r="AH1537" i="5"/>
  <c r="F1537" i="5" s="1"/>
  <c r="R1537" i="5" s="1"/>
  <c r="Q1537" i="5"/>
  <c r="E1537" i="5" s="1"/>
  <c r="M1537" i="5"/>
  <c r="C1537" i="5"/>
  <c r="B1537" i="5"/>
  <c r="AH1536" i="5"/>
  <c r="F1536" i="5" s="1"/>
  <c r="R1536" i="5" s="1"/>
  <c r="Q1536" i="5"/>
  <c r="E1536" i="5" s="1"/>
  <c r="M1536" i="5"/>
  <c r="C1536" i="5"/>
  <c r="B1536" i="5"/>
  <c r="AH1535" i="5"/>
  <c r="F1535" i="5" s="1"/>
  <c r="R1535" i="5" s="1"/>
  <c r="Q1535" i="5"/>
  <c r="E1535" i="5" s="1"/>
  <c r="M1535" i="5"/>
  <c r="C1535" i="5"/>
  <c r="B1535" i="5"/>
  <c r="AH1534" i="5"/>
  <c r="F1534" i="5" s="1"/>
  <c r="R1534" i="5" s="1"/>
  <c r="Q1534" i="5"/>
  <c r="M1534" i="5"/>
  <c r="C1534" i="5"/>
  <c r="AH1533" i="5"/>
  <c r="F1533" i="5" s="1"/>
  <c r="R1533" i="5" s="1"/>
  <c r="Q1533" i="5"/>
  <c r="E1533" i="5" s="1"/>
  <c r="M1533" i="5"/>
  <c r="C1533" i="5"/>
  <c r="B1533" i="5"/>
  <c r="AH1532" i="5"/>
  <c r="F1532" i="5" s="1"/>
  <c r="R1532" i="5" s="1"/>
  <c r="Q1532" i="5"/>
  <c r="E1532" i="5" s="1"/>
  <c r="M1532" i="5"/>
  <c r="C1532" i="5"/>
  <c r="B1532" i="5"/>
  <c r="AH1531" i="5"/>
  <c r="Q1531" i="5"/>
  <c r="E1531" i="5" s="1"/>
  <c r="M1531" i="5"/>
  <c r="F1531" i="5"/>
  <c r="R1531" i="5" s="1"/>
  <c r="C1531" i="5"/>
  <c r="B1531" i="5"/>
  <c r="AH1530" i="5"/>
  <c r="F1530" i="5" s="1"/>
  <c r="R1530" i="5" s="1"/>
  <c r="Q1530" i="5"/>
  <c r="B1530" i="5" s="1"/>
  <c r="M1530" i="5"/>
  <c r="C1530" i="5"/>
  <c r="AH1529" i="5"/>
  <c r="F1529" i="5" s="1"/>
  <c r="R1529" i="5" s="1"/>
  <c r="Q1529" i="5"/>
  <c r="E1529" i="5" s="1"/>
  <c r="M1529" i="5"/>
  <c r="C1529" i="5"/>
  <c r="L1525" i="5"/>
  <c r="K1525" i="5"/>
  <c r="J1525" i="5"/>
  <c r="I1525" i="5"/>
  <c r="H1525" i="5"/>
  <c r="G1525" i="5"/>
  <c r="M1522" i="5"/>
  <c r="AH1521" i="5"/>
  <c r="R1521" i="5"/>
  <c r="Y1521" i="5" s="1"/>
  <c r="Q1521" i="5"/>
  <c r="E1521" i="5" s="1"/>
  <c r="M1521" i="5"/>
  <c r="C1521" i="5"/>
  <c r="AH1520" i="5"/>
  <c r="F1520" i="5" s="1"/>
  <c r="R1520" i="5" s="1"/>
  <c r="Q1520" i="5"/>
  <c r="B1520" i="5" s="1"/>
  <c r="M1520" i="5"/>
  <c r="C1520" i="5"/>
  <c r="AH1519" i="5"/>
  <c r="F1519" i="5" s="1"/>
  <c r="R1519" i="5" s="1"/>
  <c r="Q1519" i="5"/>
  <c r="M1519" i="5"/>
  <c r="E1519" i="5"/>
  <c r="C1519" i="5"/>
  <c r="B1519" i="5"/>
  <c r="AH1518" i="5"/>
  <c r="R1518" i="5"/>
  <c r="Y1518" i="5" s="1"/>
  <c r="Q1518" i="5"/>
  <c r="M1518" i="5"/>
  <c r="C1518" i="5"/>
  <c r="AH1517" i="5"/>
  <c r="F1517" i="5" s="1"/>
  <c r="R1517" i="5" s="1"/>
  <c r="Q1517" i="5"/>
  <c r="E1517" i="5" s="1"/>
  <c r="M1517" i="5"/>
  <c r="C1517" i="5"/>
  <c r="B1517" i="5"/>
  <c r="AH1516" i="5"/>
  <c r="F1516" i="5" s="1"/>
  <c r="R1516" i="5" s="1"/>
  <c r="Q1516" i="5"/>
  <c r="M1516" i="5"/>
  <c r="C1516" i="5"/>
  <c r="AH1515" i="5"/>
  <c r="F1515" i="5" s="1"/>
  <c r="R1515" i="5" s="1"/>
  <c r="Q1515" i="5"/>
  <c r="E1515" i="5" s="1"/>
  <c r="M1515" i="5"/>
  <c r="C1515" i="5"/>
  <c r="B1515" i="5"/>
  <c r="AH1514" i="5"/>
  <c r="F1514" i="5" s="1"/>
  <c r="R1514" i="5" s="1"/>
  <c r="Q1514" i="5"/>
  <c r="M1514" i="5"/>
  <c r="C1514" i="5"/>
  <c r="AH1513" i="5"/>
  <c r="F1513" i="5" s="1"/>
  <c r="R1513" i="5" s="1"/>
  <c r="Q1513" i="5"/>
  <c r="E1513" i="5" s="1"/>
  <c r="M1513" i="5"/>
  <c r="C1513" i="5"/>
  <c r="B1513" i="5"/>
  <c r="AH1512" i="5"/>
  <c r="F1512" i="5" s="1"/>
  <c r="R1512" i="5" s="1"/>
  <c r="Q1512" i="5"/>
  <c r="B1512" i="5" s="1"/>
  <c r="M1512" i="5"/>
  <c r="C1512" i="5"/>
  <c r="AH1511" i="5"/>
  <c r="F1511" i="5" s="1"/>
  <c r="R1511" i="5" s="1"/>
  <c r="Q1511" i="5"/>
  <c r="E1511" i="5" s="1"/>
  <c r="M1511" i="5"/>
  <c r="C1511" i="5"/>
  <c r="AH1510" i="5"/>
  <c r="F1510" i="5" s="1"/>
  <c r="R1510" i="5" s="1"/>
  <c r="Q1510" i="5"/>
  <c r="M1510" i="5"/>
  <c r="C1510" i="5"/>
  <c r="AH1509" i="5"/>
  <c r="F1509" i="5" s="1"/>
  <c r="R1509" i="5" s="1"/>
  <c r="Q1509" i="5"/>
  <c r="E1509" i="5" s="1"/>
  <c r="M1509" i="5"/>
  <c r="C1509" i="5"/>
  <c r="B1509" i="5"/>
  <c r="AH1508" i="5"/>
  <c r="F1508" i="5" s="1"/>
  <c r="R1508" i="5" s="1"/>
  <c r="Q1508" i="5"/>
  <c r="B1508" i="5" s="1"/>
  <c r="M1508" i="5"/>
  <c r="C1508" i="5"/>
  <c r="AH1507" i="5"/>
  <c r="F1507" i="5" s="1"/>
  <c r="R1507" i="5" s="1"/>
  <c r="Q1507" i="5"/>
  <c r="E1507" i="5" s="1"/>
  <c r="M1507" i="5"/>
  <c r="C1507" i="5"/>
  <c r="B1507" i="5"/>
  <c r="AH1506" i="5"/>
  <c r="Q1506" i="5"/>
  <c r="E1506" i="5" s="1"/>
  <c r="M1506" i="5"/>
  <c r="F1506" i="5"/>
  <c r="R1506" i="5" s="1"/>
  <c r="C1506" i="5"/>
  <c r="B1506" i="5"/>
  <c r="AH1505" i="5"/>
  <c r="F1505" i="5" s="1"/>
  <c r="R1505" i="5" s="1"/>
  <c r="Q1505" i="5"/>
  <c r="M1505" i="5"/>
  <c r="C1505" i="5"/>
  <c r="AH1504" i="5"/>
  <c r="F1504" i="5" s="1"/>
  <c r="R1504" i="5" s="1"/>
  <c r="Q1504" i="5"/>
  <c r="B1504" i="5" s="1"/>
  <c r="M1504" i="5"/>
  <c r="C1504" i="5"/>
  <c r="AH1503" i="5"/>
  <c r="F1503" i="5" s="1"/>
  <c r="R1503" i="5" s="1"/>
  <c r="Q1503" i="5"/>
  <c r="E1503" i="5" s="1"/>
  <c r="M1503" i="5"/>
  <c r="C1503" i="5"/>
  <c r="B1503" i="5"/>
  <c r="AH1502" i="5"/>
  <c r="F1502" i="5" s="1"/>
  <c r="R1502" i="5" s="1"/>
  <c r="Q1502" i="5"/>
  <c r="E1502" i="5" s="1"/>
  <c r="M1502" i="5"/>
  <c r="C1502" i="5"/>
  <c r="AH1501" i="5"/>
  <c r="F1501" i="5" s="1"/>
  <c r="R1501" i="5" s="1"/>
  <c r="Q1501" i="5"/>
  <c r="E1501" i="5" s="1"/>
  <c r="M1501" i="5"/>
  <c r="C1501" i="5"/>
  <c r="B1501" i="5"/>
  <c r="AH1500" i="5"/>
  <c r="F1500" i="5" s="1"/>
  <c r="R1500" i="5" s="1"/>
  <c r="Q1500" i="5"/>
  <c r="M1500" i="5"/>
  <c r="C1500" i="5"/>
  <c r="AH1499" i="5"/>
  <c r="F1499" i="5" s="1"/>
  <c r="R1499" i="5" s="1"/>
  <c r="Q1499" i="5"/>
  <c r="E1499" i="5" s="1"/>
  <c r="M1499" i="5"/>
  <c r="C1499" i="5"/>
  <c r="AH1498" i="5"/>
  <c r="F1498" i="5" s="1"/>
  <c r="R1498" i="5" s="1"/>
  <c r="Q1498" i="5"/>
  <c r="E1498" i="5" s="1"/>
  <c r="M1498" i="5"/>
  <c r="C1498" i="5"/>
  <c r="B1498" i="5"/>
  <c r="AH1497" i="5"/>
  <c r="F1497" i="5" s="1"/>
  <c r="R1497" i="5" s="1"/>
  <c r="Q1497" i="5"/>
  <c r="M1497" i="5"/>
  <c r="C1497" i="5"/>
  <c r="AH1496" i="5"/>
  <c r="F1496" i="5" s="1"/>
  <c r="R1496" i="5" s="1"/>
  <c r="Q1496" i="5"/>
  <c r="B1496" i="5" s="1"/>
  <c r="M1496" i="5"/>
  <c r="C1496" i="5"/>
  <c r="AH1495" i="5"/>
  <c r="Y1495" i="5"/>
  <c r="W1495" i="5"/>
  <c r="U1495" i="5"/>
  <c r="AH1494" i="5"/>
  <c r="AH1493" i="5"/>
  <c r="AH1492" i="5"/>
  <c r="L1492" i="5"/>
  <c r="K1492" i="5"/>
  <c r="J1492" i="5"/>
  <c r="I1492" i="5"/>
  <c r="H1492" i="5"/>
  <c r="G1492" i="5"/>
  <c r="AH1491" i="5"/>
  <c r="Y1491" i="5"/>
  <c r="X1491" i="5"/>
  <c r="W1491" i="5"/>
  <c r="V1491" i="5"/>
  <c r="U1491" i="5"/>
  <c r="T1491" i="5"/>
  <c r="AH1490" i="5"/>
  <c r="Y1490" i="5"/>
  <c r="W1490" i="5"/>
  <c r="U1490" i="5"/>
  <c r="T1490" i="5"/>
  <c r="AH1489" i="5"/>
  <c r="Y1489" i="5"/>
  <c r="X1489" i="5"/>
  <c r="W1489" i="5"/>
  <c r="V1489" i="5"/>
  <c r="U1489" i="5"/>
  <c r="T1489" i="5"/>
  <c r="M1489" i="5"/>
  <c r="AH1488" i="5"/>
  <c r="F1488" i="5" s="1"/>
  <c r="R1488" i="5" s="1"/>
  <c r="Q1488" i="5"/>
  <c r="M1488" i="5"/>
  <c r="C1488" i="5"/>
  <c r="AH1487" i="5"/>
  <c r="F1487" i="5" s="1"/>
  <c r="R1487" i="5" s="1"/>
  <c r="Q1487" i="5"/>
  <c r="E1487" i="5" s="1"/>
  <c r="M1487" i="5"/>
  <c r="C1487" i="5"/>
  <c r="B1487" i="5"/>
  <c r="AH1486" i="5"/>
  <c r="Q1486" i="5"/>
  <c r="E1486" i="5" s="1"/>
  <c r="M1486" i="5"/>
  <c r="F1486" i="5"/>
  <c r="R1486" i="5" s="1"/>
  <c r="C1486" i="5"/>
  <c r="B1486" i="5"/>
  <c r="AH1485" i="5"/>
  <c r="F1485" i="5" s="1"/>
  <c r="R1485" i="5" s="1"/>
  <c r="Q1485" i="5"/>
  <c r="B1485" i="5" s="1"/>
  <c r="M1485" i="5"/>
  <c r="C1485" i="5"/>
  <c r="AH1484" i="5"/>
  <c r="F1484" i="5" s="1"/>
  <c r="R1484" i="5" s="1"/>
  <c r="Q1484" i="5"/>
  <c r="M1484" i="5"/>
  <c r="C1484" i="5"/>
  <c r="AH1483" i="5"/>
  <c r="F1483" i="5" s="1"/>
  <c r="R1483" i="5" s="1"/>
  <c r="Q1483" i="5"/>
  <c r="E1483" i="5" s="1"/>
  <c r="M1483" i="5"/>
  <c r="C1483" i="5"/>
  <c r="B1483" i="5"/>
  <c r="AH1482" i="5"/>
  <c r="Q1482" i="5"/>
  <c r="E1482" i="5" s="1"/>
  <c r="M1482" i="5"/>
  <c r="F1482" i="5"/>
  <c r="R1482" i="5" s="1"/>
  <c r="C1482" i="5"/>
  <c r="B1482" i="5"/>
  <c r="AH1481" i="5"/>
  <c r="F1481" i="5" s="1"/>
  <c r="R1481" i="5" s="1"/>
  <c r="Q1481" i="5"/>
  <c r="E1481" i="5" s="1"/>
  <c r="M1481" i="5"/>
  <c r="C1481" i="5"/>
  <c r="AH1480" i="5"/>
  <c r="F1480" i="5" s="1"/>
  <c r="R1480" i="5" s="1"/>
  <c r="Q1480" i="5"/>
  <c r="B1480" i="5" s="1"/>
  <c r="M1480" i="5"/>
  <c r="C1480" i="5"/>
  <c r="AH1479" i="5"/>
  <c r="F1479" i="5" s="1"/>
  <c r="R1479" i="5" s="1"/>
  <c r="Q1479" i="5"/>
  <c r="E1479" i="5" s="1"/>
  <c r="M1479" i="5"/>
  <c r="C1479" i="5"/>
  <c r="AH1478" i="5"/>
  <c r="Q1478" i="5"/>
  <c r="E1478" i="5" s="1"/>
  <c r="M1478" i="5"/>
  <c r="F1478" i="5"/>
  <c r="R1478" i="5" s="1"/>
  <c r="C1478" i="5"/>
  <c r="B1478" i="5"/>
  <c r="AH1477" i="5"/>
  <c r="F1477" i="5" s="1"/>
  <c r="R1477" i="5" s="1"/>
  <c r="Q1477" i="5"/>
  <c r="E1477" i="5" s="1"/>
  <c r="M1477" i="5"/>
  <c r="C1477" i="5"/>
  <c r="B1477" i="5"/>
  <c r="AH1476" i="5"/>
  <c r="F1476" i="5" s="1"/>
  <c r="R1476" i="5" s="1"/>
  <c r="Q1476" i="5"/>
  <c r="B1476" i="5" s="1"/>
  <c r="M1476" i="5"/>
  <c r="C1476" i="5"/>
  <c r="AH1475" i="5"/>
  <c r="F1475" i="5" s="1"/>
  <c r="R1475" i="5" s="1"/>
  <c r="Q1475" i="5"/>
  <c r="M1475" i="5"/>
  <c r="C1475" i="5"/>
  <c r="AH1474" i="5"/>
  <c r="F1474" i="5" s="1"/>
  <c r="R1474" i="5" s="1"/>
  <c r="Q1474" i="5"/>
  <c r="E1474" i="5" s="1"/>
  <c r="M1474" i="5"/>
  <c r="C1474" i="5"/>
  <c r="B1474" i="5"/>
  <c r="AH1473" i="5"/>
  <c r="F1473" i="5" s="1"/>
  <c r="R1473" i="5" s="1"/>
  <c r="Q1473" i="5"/>
  <c r="E1473" i="5" s="1"/>
  <c r="M1473" i="5"/>
  <c r="C1473" i="5"/>
  <c r="B1473" i="5"/>
  <c r="AH1472" i="5"/>
  <c r="F1472" i="5" s="1"/>
  <c r="R1472" i="5" s="1"/>
  <c r="Q1472" i="5"/>
  <c r="M1472" i="5"/>
  <c r="C1472" i="5"/>
  <c r="AH1471" i="5"/>
  <c r="F1471" i="5" s="1"/>
  <c r="R1471" i="5" s="1"/>
  <c r="Q1471" i="5"/>
  <c r="E1471" i="5" s="1"/>
  <c r="M1471" i="5"/>
  <c r="C1471" i="5"/>
  <c r="B1471" i="5"/>
  <c r="AH1470" i="5"/>
  <c r="F1470" i="5" s="1"/>
  <c r="R1470" i="5" s="1"/>
  <c r="Q1470" i="5"/>
  <c r="E1470" i="5" s="1"/>
  <c r="M1470" i="5"/>
  <c r="C1470" i="5"/>
  <c r="B1470" i="5"/>
  <c r="AH1469" i="5"/>
  <c r="F1469" i="5" s="1"/>
  <c r="R1469" i="5" s="1"/>
  <c r="Q1469" i="5"/>
  <c r="B1469" i="5" s="1"/>
  <c r="M1469" i="5"/>
  <c r="E1469" i="5"/>
  <c r="C1469" i="5"/>
  <c r="AH1468" i="5"/>
  <c r="F1468" i="5" s="1"/>
  <c r="R1468" i="5" s="1"/>
  <c r="Q1468" i="5"/>
  <c r="M1468" i="5"/>
  <c r="C1468" i="5"/>
  <c r="AH1467" i="5"/>
  <c r="F1467" i="5" s="1"/>
  <c r="R1467" i="5" s="1"/>
  <c r="Q1467" i="5"/>
  <c r="M1467" i="5"/>
  <c r="C1467" i="5"/>
  <c r="AH1466" i="5"/>
  <c r="F1466" i="5" s="1"/>
  <c r="R1466" i="5" s="1"/>
  <c r="Q1466" i="5"/>
  <c r="E1466" i="5" s="1"/>
  <c r="M1466" i="5"/>
  <c r="C1466" i="5"/>
  <c r="AH1465" i="5"/>
  <c r="F1465" i="5" s="1"/>
  <c r="R1465" i="5" s="1"/>
  <c r="Q1465" i="5"/>
  <c r="E1465" i="5" s="1"/>
  <c r="M1465" i="5"/>
  <c r="C1465" i="5"/>
  <c r="AH1464" i="5"/>
  <c r="F1464" i="5" s="1"/>
  <c r="R1464" i="5" s="1"/>
  <c r="Q1464" i="5"/>
  <c r="B1464" i="5" s="1"/>
  <c r="M1464" i="5"/>
  <c r="C1464" i="5"/>
  <c r="AH1463" i="5"/>
  <c r="F1463" i="5" s="1"/>
  <c r="R1463" i="5" s="1"/>
  <c r="Q1463" i="5"/>
  <c r="M1463" i="5"/>
  <c r="C1463" i="5"/>
  <c r="AH1462" i="5"/>
  <c r="Y1462" i="5"/>
  <c r="W1462" i="5"/>
  <c r="U1462" i="5"/>
  <c r="AH1461" i="5"/>
  <c r="AH1460" i="5"/>
  <c r="AH1459" i="5"/>
  <c r="L1459" i="5"/>
  <c r="K1459" i="5"/>
  <c r="J1459" i="5"/>
  <c r="I1459" i="5"/>
  <c r="H1459" i="5"/>
  <c r="G1459" i="5"/>
  <c r="AH1458" i="5"/>
  <c r="Y1458" i="5"/>
  <c r="X1458" i="5"/>
  <c r="W1458" i="5"/>
  <c r="V1458" i="5"/>
  <c r="U1458" i="5"/>
  <c r="T1458" i="5"/>
  <c r="AH1457" i="5"/>
  <c r="Y1457" i="5"/>
  <c r="W1457" i="5"/>
  <c r="U1457" i="5"/>
  <c r="T1457" i="5"/>
  <c r="AH1456" i="5"/>
  <c r="Y1456" i="5"/>
  <c r="X1456" i="5"/>
  <c r="W1456" i="5"/>
  <c r="V1456" i="5"/>
  <c r="U1456" i="5"/>
  <c r="T1456" i="5"/>
  <c r="M1456" i="5"/>
  <c r="AH1455" i="5"/>
  <c r="F1455" i="5" s="1"/>
  <c r="R1455" i="5" s="1"/>
  <c r="Q1455" i="5"/>
  <c r="M1455" i="5"/>
  <c r="C1455" i="5"/>
  <c r="AH1454" i="5"/>
  <c r="F1454" i="5" s="1"/>
  <c r="R1454" i="5" s="1"/>
  <c r="Q1454" i="5"/>
  <c r="E1454" i="5" s="1"/>
  <c r="M1454" i="5"/>
  <c r="C1454" i="5"/>
  <c r="B1454" i="5"/>
  <c r="AH1453" i="5"/>
  <c r="Q1453" i="5"/>
  <c r="E1453" i="5" s="1"/>
  <c r="M1453" i="5"/>
  <c r="F1453" i="5"/>
  <c r="R1453" i="5" s="1"/>
  <c r="C1453" i="5"/>
  <c r="B1453" i="5"/>
  <c r="AH1452" i="5"/>
  <c r="F1452" i="5" s="1"/>
  <c r="R1452" i="5" s="1"/>
  <c r="Q1452" i="5"/>
  <c r="M1452" i="5"/>
  <c r="C1452" i="5"/>
  <c r="AH1451" i="5"/>
  <c r="F1451" i="5" s="1"/>
  <c r="R1451" i="5" s="1"/>
  <c r="Q1451" i="5"/>
  <c r="M1451" i="5"/>
  <c r="C1451" i="5"/>
  <c r="AH1450" i="5"/>
  <c r="F1450" i="5" s="1"/>
  <c r="R1450" i="5" s="1"/>
  <c r="Q1450" i="5"/>
  <c r="E1450" i="5" s="1"/>
  <c r="M1450" i="5"/>
  <c r="C1450" i="5"/>
  <c r="B1450" i="5"/>
  <c r="AH1449" i="5"/>
  <c r="Q1449" i="5"/>
  <c r="E1449" i="5" s="1"/>
  <c r="M1449" i="5"/>
  <c r="F1449" i="5"/>
  <c r="R1449" i="5" s="1"/>
  <c r="C1449" i="5"/>
  <c r="B1449" i="5"/>
  <c r="AH1448" i="5"/>
  <c r="F1448" i="5" s="1"/>
  <c r="R1448" i="5" s="1"/>
  <c r="Q1448" i="5"/>
  <c r="M1448" i="5"/>
  <c r="C1448" i="5"/>
  <c r="AH1447" i="5"/>
  <c r="F1447" i="5" s="1"/>
  <c r="R1447" i="5" s="1"/>
  <c r="Q1447" i="5"/>
  <c r="M1447" i="5"/>
  <c r="C1447" i="5"/>
  <c r="AH1446" i="5"/>
  <c r="F1446" i="5" s="1"/>
  <c r="R1446" i="5" s="1"/>
  <c r="Q1446" i="5"/>
  <c r="E1446" i="5" s="1"/>
  <c r="M1446" i="5"/>
  <c r="C1446" i="5"/>
  <c r="AH1445" i="5"/>
  <c r="F1445" i="5" s="1"/>
  <c r="R1445" i="5" s="1"/>
  <c r="Q1445" i="5"/>
  <c r="E1445" i="5" s="1"/>
  <c r="M1445" i="5"/>
  <c r="C1445" i="5"/>
  <c r="B1445" i="5"/>
  <c r="AH1444" i="5"/>
  <c r="F1444" i="5" s="1"/>
  <c r="R1444" i="5" s="1"/>
  <c r="Q1444" i="5"/>
  <c r="E1444" i="5" s="1"/>
  <c r="M1444" i="5"/>
  <c r="C1444" i="5"/>
  <c r="B1444" i="5"/>
  <c r="AH1443" i="5"/>
  <c r="F1443" i="5" s="1"/>
  <c r="R1443" i="5" s="1"/>
  <c r="Q1443" i="5"/>
  <c r="M1443" i="5"/>
  <c r="C1443" i="5"/>
  <c r="AH1442" i="5"/>
  <c r="F1442" i="5" s="1"/>
  <c r="R1442" i="5" s="1"/>
  <c r="Q1442" i="5"/>
  <c r="M1442" i="5"/>
  <c r="C1442" i="5"/>
  <c r="AH1441" i="5"/>
  <c r="F1441" i="5" s="1"/>
  <c r="R1441" i="5" s="1"/>
  <c r="Q1441" i="5"/>
  <c r="E1441" i="5" s="1"/>
  <c r="M1441" i="5"/>
  <c r="C1441" i="5"/>
  <c r="AH1440" i="5"/>
  <c r="F1440" i="5" s="1"/>
  <c r="R1440" i="5" s="1"/>
  <c r="Q1440" i="5"/>
  <c r="E1440" i="5" s="1"/>
  <c r="M1440" i="5"/>
  <c r="C1440" i="5"/>
  <c r="B1440" i="5"/>
  <c r="AH1439" i="5"/>
  <c r="F1439" i="5" s="1"/>
  <c r="R1439" i="5" s="1"/>
  <c r="Q1439" i="5"/>
  <c r="M1439" i="5"/>
  <c r="C1439" i="5"/>
  <c r="AH1438" i="5"/>
  <c r="F1438" i="5" s="1"/>
  <c r="R1438" i="5" s="1"/>
  <c r="Q1438" i="5"/>
  <c r="E1438" i="5" s="1"/>
  <c r="M1438" i="5"/>
  <c r="C1438" i="5"/>
  <c r="B1438" i="5"/>
  <c r="AH1437" i="5"/>
  <c r="Q1437" i="5"/>
  <c r="E1437" i="5" s="1"/>
  <c r="M1437" i="5"/>
  <c r="F1437" i="5"/>
  <c r="R1437" i="5" s="1"/>
  <c r="C1437" i="5"/>
  <c r="B1437" i="5"/>
  <c r="AH1436" i="5"/>
  <c r="F1436" i="5" s="1"/>
  <c r="R1436" i="5" s="1"/>
  <c r="Q1436" i="5"/>
  <c r="M1436" i="5"/>
  <c r="C1436" i="5"/>
  <c r="AH1435" i="5"/>
  <c r="F1435" i="5" s="1"/>
  <c r="R1435" i="5" s="1"/>
  <c r="Q1435" i="5"/>
  <c r="M1435" i="5"/>
  <c r="C1435" i="5"/>
  <c r="AH1434" i="5"/>
  <c r="F1434" i="5" s="1"/>
  <c r="R1434" i="5" s="1"/>
  <c r="Q1434" i="5"/>
  <c r="E1434" i="5" s="1"/>
  <c r="M1434" i="5"/>
  <c r="C1434" i="5"/>
  <c r="B1434" i="5"/>
  <c r="AH1433" i="5"/>
  <c r="Q1433" i="5"/>
  <c r="E1433" i="5" s="1"/>
  <c r="M1433" i="5"/>
  <c r="F1433" i="5"/>
  <c r="R1433" i="5" s="1"/>
  <c r="C1433" i="5"/>
  <c r="B1433" i="5"/>
  <c r="AH1432" i="5"/>
  <c r="F1432" i="5" s="1"/>
  <c r="R1432" i="5" s="1"/>
  <c r="Q1432" i="5"/>
  <c r="M1432" i="5"/>
  <c r="C1432" i="5"/>
  <c r="AH1431" i="5"/>
  <c r="F1431" i="5" s="1"/>
  <c r="R1431" i="5" s="1"/>
  <c r="Q1431" i="5"/>
  <c r="M1431" i="5"/>
  <c r="C1431" i="5"/>
  <c r="AH1430" i="5"/>
  <c r="F1430" i="5" s="1"/>
  <c r="R1430" i="5" s="1"/>
  <c r="Q1430" i="5"/>
  <c r="E1430" i="5" s="1"/>
  <c r="M1430" i="5"/>
  <c r="C1430" i="5"/>
  <c r="B1430" i="5"/>
  <c r="AH1429" i="5"/>
  <c r="Y1429" i="5"/>
  <c r="W1429" i="5"/>
  <c r="U1429" i="5"/>
  <c r="AH1428" i="5"/>
  <c r="AH1427" i="5"/>
  <c r="AH1426" i="5"/>
  <c r="L1426" i="5"/>
  <c r="K1426" i="5"/>
  <c r="J1426" i="5"/>
  <c r="I1426" i="5"/>
  <c r="H1426" i="5"/>
  <c r="G1426" i="5"/>
  <c r="AH1425" i="5"/>
  <c r="Y1425" i="5"/>
  <c r="X1425" i="5"/>
  <c r="W1425" i="5"/>
  <c r="V1425" i="5"/>
  <c r="U1425" i="5"/>
  <c r="T1425" i="5"/>
  <c r="AH1424" i="5"/>
  <c r="Y1424" i="5"/>
  <c r="W1424" i="5"/>
  <c r="U1424" i="5"/>
  <c r="T1424" i="5"/>
  <c r="AH1423" i="5"/>
  <c r="Y1423" i="5"/>
  <c r="X1423" i="5"/>
  <c r="W1423" i="5"/>
  <c r="V1423" i="5"/>
  <c r="U1423" i="5"/>
  <c r="T1423" i="5"/>
  <c r="M1423" i="5"/>
  <c r="AH1422" i="5"/>
  <c r="F1422" i="5" s="1"/>
  <c r="R1422" i="5" s="1"/>
  <c r="Q1422" i="5"/>
  <c r="M1422" i="5"/>
  <c r="C1422" i="5"/>
  <c r="AH1421" i="5"/>
  <c r="F1421" i="5" s="1"/>
  <c r="R1421" i="5" s="1"/>
  <c r="Q1421" i="5"/>
  <c r="E1421" i="5" s="1"/>
  <c r="M1421" i="5"/>
  <c r="C1421" i="5"/>
  <c r="B1421" i="5"/>
  <c r="AH1420" i="5"/>
  <c r="F1420" i="5" s="1"/>
  <c r="R1420" i="5" s="1"/>
  <c r="Q1420" i="5"/>
  <c r="E1420" i="5" s="1"/>
  <c r="M1420" i="5"/>
  <c r="C1420" i="5"/>
  <c r="AH1419" i="5"/>
  <c r="F1419" i="5" s="1"/>
  <c r="R1419" i="5" s="1"/>
  <c r="Q1419" i="5"/>
  <c r="M1419" i="5"/>
  <c r="C1419" i="5"/>
  <c r="AH1418" i="5"/>
  <c r="F1418" i="5" s="1"/>
  <c r="R1418" i="5" s="1"/>
  <c r="Q1418" i="5"/>
  <c r="M1418" i="5"/>
  <c r="C1418" i="5"/>
  <c r="AH1417" i="5"/>
  <c r="F1417" i="5" s="1"/>
  <c r="R1417" i="5" s="1"/>
  <c r="Q1417" i="5"/>
  <c r="E1417" i="5" s="1"/>
  <c r="M1417" i="5"/>
  <c r="C1417" i="5"/>
  <c r="AH1416" i="5"/>
  <c r="F1416" i="5" s="1"/>
  <c r="R1416" i="5" s="1"/>
  <c r="Q1416" i="5"/>
  <c r="E1416" i="5" s="1"/>
  <c r="M1416" i="5"/>
  <c r="C1416" i="5"/>
  <c r="B1416" i="5"/>
  <c r="AH1415" i="5"/>
  <c r="F1415" i="5" s="1"/>
  <c r="R1415" i="5" s="1"/>
  <c r="Q1415" i="5"/>
  <c r="M1415" i="5"/>
  <c r="C1415" i="5"/>
  <c r="AH1414" i="5"/>
  <c r="F1414" i="5" s="1"/>
  <c r="R1414" i="5" s="1"/>
  <c r="Q1414" i="5"/>
  <c r="M1414" i="5"/>
  <c r="C1414" i="5"/>
  <c r="AH1413" i="5"/>
  <c r="F1413" i="5" s="1"/>
  <c r="R1413" i="5" s="1"/>
  <c r="Q1413" i="5"/>
  <c r="E1413" i="5" s="1"/>
  <c r="M1413" i="5"/>
  <c r="C1413" i="5"/>
  <c r="B1413" i="5"/>
  <c r="AH1412" i="5"/>
  <c r="F1412" i="5" s="1"/>
  <c r="R1412" i="5" s="1"/>
  <c r="Q1412" i="5"/>
  <c r="E1412" i="5" s="1"/>
  <c r="M1412" i="5"/>
  <c r="C1412" i="5"/>
  <c r="B1412" i="5"/>
  <c r="AH1411" i="5"/>
  <c r="F1411" i="5" s="1"/>
  <c r="R1411" i="5" s="1"/>
  <c r="Q1411" i="5"/>
  <c r="M1411" i="5"/>
  <c r="C1411" i="5"/>
  <c r="AH1410" i="5"/>
  <c r="F1410" i="5" s="1"/>
  <c r="R1410" i="5" s="1"/>
  <c r="Q1410" i="5"/>
  <c r="M1410" i="5"/>
  <c r="C1410" i="5"/>
  <c r="AH1409" i="5"/>
  <c r="F1409" i="5" s="1"/>
  <c r="R1409" i="5" s="1"/>
  <c r="Q1409" i="5"/>
  <c r="E1409" i="5" s="1"/>
  <c r="M1409" i="5"/>
  <c r="C1409" i="5"/>
  <c r="AH1408" i="5"/>
  <c r="F1408" i="5" s="1"/>
  <c r="R1408" i="5" s="1"/>
  <c r="Q1408" i="5"/>
  <c r="E1408" i="5" s="1"/>
  <c r="M1408" i="5"/>
  <c r="C1408" i="5"/>
  <c r="B1408" i="5"/>
  <c r="AH1407" i="5"/>
  <c r="F1407" i="5" s="1"/>
  <c r="R1407" i="5" s="1"/>
  <c r="Q1407" i="5"/>
  <c r="M1407" i="5"/>
  <c r="C1407" i="5"/>
  <c r="AH1406" i="5"/>
  <c r="F1406" i="5" s="1"/>
  <c r="R1406" i="5" s="1"/>
  <c r="Q1406" i="5"/>
  <c r="E1406" i="5" s="1"/>
  <c r="M1406" i="5"/>
  <c r="C1406" i="5"/>
  <c r="B1406" i="5"/>
  <c r="AH1405" i="5"/>
  <c r="Q1405" i="5"/>
  <c r="E1405" i="5" s="1"/>
  <c r="M1405" i="5"/>
  <c r="F1405" i="5"/>
  <c r="R1405" i="5" s="1"/>
  <c r="C1405" i="5"/>
  <c r="AH1404" i="5"/>
  <c r="F1404" i="5" s="1"/>
  <c r="R1404" i="5" s="1"/>
  <c r="Q1404" i="5"/>
  <c r="E1404" i="5" s="1"/>
  <c r="M1404" i="5"/>
  <c r="C1404" i="5"/>
  <c r="B1404" i="5"/>
  <c r="AH1403" i="5"/>
  <c r="Q1403" i="5"/>
  <c r="M1403" i="5"/>
  <c r="F1403" i="5"/>
  <c r="R1403" i="5" s="1"/>
  <c r="C1403" i="5"/>
  <c r="AH1402" i="5"/>
  <c r="F1402" i="5" s="1"/>
  <c r="R1402" i="5" s="1"/>
  <c r="Q1402" i="5"/>
  <c r="E1402" i="5" s="1"/>
  <c r="M1402" i="5"/>
  <c r="C1402" i="5"/>
  <c r="B1402" i="5"/>
  <c r="AH1401" i="5"/>
  <c r="Q1401" i="5"/>
  <c r="E1401" i="5" s="1"/>
  <c r="M1401" i="5"/>
  <c r="F1401" i="5"/>
  <c r="R1401" i="5" s="1"/>
  <c r="C1401" i="5"/>
  <c r="AH1400" i="5"/>
  <c r="F1400" i="5" s="1"/>
  <c r="R1400" i="5" s="1"/>
  <c r="Q1400" i="5"/>
  <c r="E1400" i="5" s="1"/>
  <c r="M1400" i="5"/>
  <c r="C1400" i="5"/>
  <c r="B1400" i="5"/>
  <c r="AH1399" i="5"/>
  <c r="F1399" i="5" s="1"/>
  <c r="R1399" i="5" s="1"/>
  <c r="Q1399" i="5"/>
  <c r="M1399" i="5"/>
  <c r="C1399" i="5"/>
  <c r="AH1398" i="5"/>
  <c r="F1398" i="5" s="1"/>
  <c r="R1398" i="5" s="1"/>
  <c r="Q1398" i="5"/>
  <c r="M1398" i="5"/>
  <c r="E1398" i="5"/>
  <c r="C1398" i="5"/>
  <c r="B1398" i="5"/>
  <c r="AH1397" i="5"/>
  <c r="F1397" i="5" s="1"/>
  <c r="R1397" i="5" s="1"/>
  <c r="Q1397" i="5"/>
  <c r="E1397" i="5" s="1"/>
  <c r="M1397" i="5"/>
  <c r="C1397" i="5"/>
  <c r="AH1396" i="5"/>
  <c r="Y1396" i="5"/>
  <c r="W1396" i="5"/>
  <c r="U1396" i="5"/>
  <c r="AH1395" i="5"/>
  <c r="AH1394" i="5"/>
  <c r="AH1393" i="5"/>
  <c r="L1393" i="5"/>
  <c r="K1393" i="5"/>
  <c r="J1393" i="5"/>
  <c r="I1393" i="5"/>
  <c r="H1393" i="5"/>
  <c r="G1393" i="5"/>
  <c r="AH1392" i="5"/>
  <c r="Y1392" i="5"/>
  <c r="X1392" i="5"/>
  <c r="W1392" i="5"/>
  <c r="V1392" i="5"/>
  <c r="U1392" i="5"/>
  <c r="T1392" i="5"/>
  <c r="AH1391" i="5"/>
  <c r="Y1391" i="5"/>
  <c r="W1391" i="5"/>
  <c r="U1391" i="5"/>
  <c r="T1391" i="5"/>
  <c r="AH1390" i="5"/>
  <c r="Y1390" i="5"/>
  <c r="X1390" i="5"/>
  <c r="W1390" i="5"/>
  <c r="V1390" i="5"/>
  <c r="U1390" i="5"/>
  <c r="T1390" i="5"/>
  <c r="M1390" i="5"/>
  <c r="AH1389" i="5"/>
  <c r="F1389" i="5" s="1"/>
  <c r="R1389" i="5" s="1"/>
  <c r="Q1389" i="5"/>
  <c r="E1389" i="5" s="1"/>
  <c r="M1389" i="5"/>
  <c r="C1389" i="5"/>
  <c r="AH1388" i="5"/>
  <c r="F1388" i="5" s="1"/>
  <c r="R1388" i="5" s="1"/>
  <c r="Q1388" i="5"/>
  <c r="E1388" i="5" s="1"/>
  <c r="M1388" i="5"/>
  <c r="C1388" i="5"/>
  <c r="B1388" i="5"/>
  <c r="AH1387" i="5"/>
  <c r="F1387" i="5" s="1"/>
  <c r="R1387" i="5" s="1"/>
  <c r="Q1387" i="5"/>
  <c r="M1387" i="5"/>
  <c r="C1387" i="5"/>
  <c r="AH1386" i="5"/>
  <c r="F1386" i="5" s="1"/>
  <c r="R1386" i="5" s="1"/>
  <c r="Q1386" i="5"/>
  <c r="E1386" i="5" s="1"/>
  <c r="M1386" i="5"/>
  <c r="C1386" i="5"/>
  <c r="B1386" i="5"/>
  <c r="AH1385" i="5"/>
  <c r="F1385" i="5" s="1"/>
  <c r="R1385" i="5" s="1"/>
  <c r="Q1385" i="5"/>
  <c r="M1385" i="5"/>
  <c r="C1385" i="5"/>
  <c r="AH1384" i="5"/>
  <c r="F1384" i="5" s="1"/>
  <c r="R1384" i="5" s="1"/>
  <c r="Q1384" i="5"/>
  <c r="M1384" i="5"/>
  <c r="C1384" i="5"/>
  <c r="AH1383" i="5"/>
  <c r="Q1383" i="5"/>
  <c r="M1383" i="5"/>
  <c r="F1383" i="5"/>
  <c r="R1383" i="5" s="1"/>
  <c r="C1383" i="5"/>
  <c r="AH1382" i="5"/>
  <c r="F1382" i="5" s="1"/>
  <c r="R1382" i="5" s="1"/>
  <c r="Q1382" i="5"/>
  <c r="E1382" i="5" s="1"/>
  <c r="M1382" i="5"/>
  <c r="C1382" i="5"/>
  <c r="B1382" i="5"/>
  <c r="AH1381" i="5"/>
  <c r="Q1381" i="5"/>
  <c r="M1381" i="5"/>
  <c r="F1381" i="5"/>
  <c r="R1381" i="5" s="1"/>
  <c r="C1381" i="5"/>
  <c r="AH1380" i="5"/>
  <c r="F1380" i="5" s="1"/>
  <c r="R1380" i="5" s="1"/>
  <c r="Q1380" i="5"/>
  <c r="M1380" i="5"/>
  <c r="E1380" i="5"/>
  <c r="C1380" i="5"/>
  <c r="B1380" i="5"/>
  <c r="AH1379" i="5"/>
  <c r="F1379" i="5" s="1"/>
  <c r="R1379" i="5" s="1"/>
  <c r="Q1379" i="5"/>
  <c r="M1379" i="5"/>
  <c r="C1379" i="5"/>
  <c r="AH1378" i="5"/>
  <c r="F1378" i="5" s="1"/>
  <c r="R1378" i="5" s="1"/>
  <c r="Q1378" i="5"/>
  <c r="E1378" i="5" s="1"/>
  <c r="M1378" i="5"/>
  <c r="C1378" i="5"/>
  <c r="B1378" i="5"/>
  <c r="AH1377" i="5"/>
  <c r="F1377" i="5" s="1"/>
  <c r="R1377" i="5" s="1"/>
  <c r="Q1377" i="5"/>
  <c r="M1377" i="5"/>
  <c r="C1377" i="5"/>
  <c r="AH1376" i="5"/>
  <c r="F1376" i="5" s="1"/>
  <c r="R1376" i="5" s="1"/>
  <c r="Q1376" i="5"/>
  <c r="E1376" i="5" s="1"/>
  <c r="M1376" i="5"/>
  <c r="C1376" i="5"/>
  <c r="AH1375" i="5"/>
  <c r="Q1375" i="5"/>
  <c r="M1375" i="5"/>
  <c r="F1375" i="5"/>
  <c r="R1375" i="5" s="1"/>
  <c r="C1375" i="5"/>
  <c r="AH1374" i="5"/>
  <c r="F1374" i="5" s="1"/>
  <c r="R1374" i="5" s="1"/>
  <c r="Q1374" i="5"/>
  <c r="E1374" i="5" s="1"/>
  <c r="M1374" i="5"/>
  <c r="C1374" i="5"/>
  <c r="AH1373" i="5"/>
  <c r="F1373" i="5" s="1"/>
  <c r="R1373" i="5" s="1"/>
  <c r="Q1373" i="5"/>
  <c r="M1373" i="5"/>
  <c r="C1373" i="5"/>
  <c r="AH1372" i="5"/>
  <c r="F1372" i="5" s="1"/>
  <c r="R1372" i="5" s="1"/>
  <c r="Q1372" i="5"/>
  <c r="M1372" i="5"/>
  <c r="E1372" i="5"/>
  <c r="C1372" i="5"/>
  <c r="B1372" i="5"/>
  <c r="AH1371" i="5"/>
  <c r="F1371" i="5" s="1"/>
  <c r="R1371" i="5" s="1"/>
  <c r="Q1371" i="5"/>
  <c r="M1371" i="5"/>
  <c r="C1371" i="5"/>
  <c r="AH1370" i="5"/>
  <c r="F1370" i="5" s="1"/>
  <c r="R1370" i="5" s="1"/>
  <c r="Q1370" i="5"/>
  <c r="E1370" i="5" s="1"/>
  <c r="M1370" i="5"/>
  <c r="C1370" i="5"/>
  <c r="B1370" i="5"/>
  <c r="AH1369" i="5"/>
  <c r="F1369" i="5" s="1"/>
  <c r="R1369" i="5" s="1"/>
  <c r="Q1369" i="5"/>
  <c r="M1369" i="5"/>
  <c r="C1369" i="5"/>
  <c r="AH1368" i="5"/>
  <c r="F1368" i="5" s="1"/>
  <c r="R1368" i="5" s="1"/>
  <c r="Q1368" i="5"/>
  <c r="M1368" i="5"/>
  <c r="C1368" i="5"/>
  <c r="AH1367" i="5"/>
  <c r="F1367" i="5" s="1"/>
  <c r="R1367" i="5" s="1"/>
  <c r="Q1367" i="5"/>
  <c r="M1367" i="5"/>
  <c r="C1367" i="5"/>
  <c r="AH1366" i="5"/>
  <c r="F1366" i="5" s="1"/>
  <c r="R1366" i="5" s="1"/>
  <c r="Q1366" i="5"/>
  <c r="M1366" i="5"/>
  <c r="C1366" i="5"/>
  <c r="AH1365" i="5"/>
  <c r="F1365" i="5" s="1"/>
  <c r="R1365" i="5" s="1"/>
  <c r="Q1365" i="5"/>
  <c r="M1365" i="5"/>
  <c r="C1365" i="5"/>
  <c r="AH1364" i="5"/>
  <c r="F1364" i="5" s="1"/>
  <c r="R1364" i="5" s="1"/>
  <c r="Q1364" i="5"/>
  <c r="M1364" i="5"/>
  <c r="E1364" i="5"/>
  <c r="C1364" i="5"/>
  <c r="B1364" i="5"/>
  <c r="AH1363" i="5"/>
  <c r="Y1363" i="5"/>
  <c r="W1363" i="5"/>
  <c r="U1363" i="5"/>
  <c r="AH1362" i="5"/>
  <c r="AH1361" i="5"/>
  <c r="AH1360" i="5"/>
  <c r="L1360" i="5"/>
  <c r="K1360" i="5"/>
  <c r="J1360" i="5"/>
  <c r="I1360" i="5"/>
  <c r="H1360" i="5"/>
  <c r="G1360" i="5"/>
  <c r="AH1359" i="5"/>
  <c r="Y1359" i="5"/>
  <c r="X1359" i="5"/>
  <c r="W1359" i="5"/>
  <c r="V1359" i="5"/>
  <c r="U1359" i="5"/>
  <c r="T1359" i="5"/>
  <c r="AH1358" i="5"/>
  <c r="Y1358" i="5"/>
  <c r="W1358" i="5"/>
  <c r="U1358" i="5"/>
  <c r="T1358" i="5"/>
  <c r="AH1357" i="5"/>
  <c r="Y1357" i="5"/>
  <c r="X1357" i="5"/>
  <c r="W1357" i="5"/>
  <c r="V1357" i="5"/>
  <c r="U1357" i="5"/>
  <c r="T1357" i="5"/>
  <c r="M1357" i="5"/>
  <c r="AH1356" i="5"/>
  <c r="F1356" i="5" s="1"/>
  <c r="R1356" i="5" s="1"/>
  <c r="Q1356" i="5"/>
  <c r="E1356" i="5" s="1"/>
  <c r="M1356" i="5"/>
  <c r="C1356" i="5"/>
  <c r="B1356" i="5"/>
  <c r="AH1355" i="5"/>
  <c r="F1355" i="5" s="1"/>
  <c r="R1355" i="5" s="1"/>
  <c r="Q1355" i="5"/>
  <c r="M1355" i="5"/>
  <c r="C1355" i="5"/>
  <c r="AH1354" i="5"/>
  <c r="F1354" i="5" s="1"/>
  <c r="R1354" i="5" s="1"/>
  <c r="Q1354" i="5"/>
  <c r="M1354" i="5"/>
  <c r="C1354" i="5"/>
  <c r="AH1353" i="5"/>
  <c r="Q1353" i="5"/>
  <c r="M1353" i="5"/>
  <c r="F1353" i="5"/>
  <c r="R1353" i="5" s="1"/>
  <c r="C1353" i="5"/>
  <c r="AH1352" i="5"/>
  <c r="F1352" i="5" s="1"/>
  <c r="R1352" i="5" s="1"/>
  <c r="Q1352" i="5"/>
  <c r="E1352" i="5" s="1"/>
  <c r="M1352" i="5"/>
  <c r="C1352" i="5"/>
  <c r="B1352" i="5"/>
  <c r="AH1351" i="5"/>
  <c r="Q1351" i="5"/>
  <c r="M1351" i="5"/>
  <c r="F1351" i="5"/>
  <c r="R1351" i="5" s="1"/>
  <c r="C1351" i="5"/>
  <c r="AH1350" i="5"/>
  <c r="F1350" i="5" s="1"/>
  <c r="R1350" i="5" s="1"/>
  <c r="Q1350" i="5"/>
  <c r="E1350" i="5" s="1"/>
  <c r="M1350" i="5"/>
  <c r="C1350" i="5"/>
  <c r="B1350" i="5"/>
  <c r="AH1349" i="5"/>
  <c r="F1349" i="5" s="1"/>
  <c r="R1349" i="5" s="1"/>
  <c r="Q1349" i="5"/>
  <c r="M1349" i="5"/>
  <c r="C1349" i="5"/>
  <c r="AH1348" i="5"/>
  <c r="F1348" i="5" s="1"/>
  <c r="R1348" i="5" s="1"/>
  <c r="Q1348" i="5"/>
  <c r="E1348" i="5" s="1"/>
  <c r="M1348" i="5"/>
  <c r="C1348" i="5"/>
  <c r="B1348" i="5"/>
  <c r="AH1347" i="5"/>
  <c r="F1347" i="5" s="1"/>
  <c r="R1347" i="5" s="1"/>
  <c r="Q1347" i="5"/>
  <c r="M1347" i="5"/>
  <c r="C1347" i="5"/>
  <c r="AH1346" i="5"/>
  <c r="F1346" i="5" s="1"/>
  <c r="R1346" i="5" s="1"/>
  <c r="Q1346" i="5"/>
  <c r="M1346" i="5"/>
  <c r="C1346" i="5"/>
  <c r="AH1345" i="5"/>
  <c r="F1345" i="5" s="1"/>
  <c r="R1345" i="5" s="1"/>
  <c r="Q1345" i="5"/>
  <c r="M1345" i="5"/>
  <c r="C1345" i="5"/>
  <c r="AH1344" i="5"/>
  <c r="F1344" i="5" s="1"/>
  <c r="R1344" i="5" s="1"/>
  <c r="Q1344" i="5"/>
  <c r="E1344" i="5" s="1"/>
  <c r="M1344" i="5"/>
  <c r="C1344" i="5"/>
  <c r="AH1343" i="5"/>
  <c r="F1343" i="5" s="1"/>
  <c r="R1343" i="5" s="1"/>
  <c r="Q1343" i="5"/>
  <c r="M1343" i="5"/>
  <c r="C1343" i="5"/>
  <c r="AH1342" i="5"/>
  <c r="F1342" i="5" s="1"/>
  <c r="R1342" i="5" s="1"/>
  <c r="Q1342" i="5"/>
  <c r="E1342" i="5" s="1"/>
  <c r="M1342" i="5"/>
  <c r="C1342" i="5"/>
  <c r="B1342" i="5"/>
  <c r="AH1341" i="5"/>
  <c r="F1341" i="5" s="1"/>
  <c r="R1341" i="5" s="1"/>
  <c r="Q1341" i="5"/>
  <c r="M1341" i="5"/>
  <c r="C1341" i="5"/>
  <c r="AH1340" i="5"/>
  <c r="F1340" i="5" s="1"/>
  <c r="R1340" i="5" s="1"/>
  <c r="Q1340" i="5"/>
  <c r="E1340" i="5" s="1"/>
  <c r="M1340" i="5"/>
  <c r="C1340" i="5"/>
  <c r="AH1339" i="5"/>
  <c r="F1339" i="5" s="1"/>
  <c r="R1339" i="5" s="1"/>
  <c r="Q1339" i="5"/>
  <c r="M1339" i="5"/>
  <c r="C1339" i="5"/>
  <c r="AH1338" i="5"/>
  <c r="F1338" i="5" s="1"/>
  <c r="R1338" i="5" s="1"/>
  <c r="Q1338" i="5"/>
  <c r="E1338" i="5" s="1"/>
  <c r="M1338" i="5"/>
  <c r="C1338" i="5"/>
  <c r="AH1337" i="5"/>
  <c r="F1337" i="5" s="1"/>
  <c r="R1337" i="5" s="1"/>
  <c r="Q1337" i="5"/>
  <c r="E1337" i="5" s="1"/>
  <c r="M1337" i="5"/>
  <c r="C1337" i="5"/>
  <c r="B1337" i="5"/>
  <c r="AH1336" i="5"/>
  <c r="F1336" i="5" s="1"/>
  <c r="R1336" i="5" s="1"/>
  <c r="Q1336" i="5"/>
  <c r="M1336" i="5"/>
  <c r="C1336" i="5"/>
  <c r="AH1335" i="5"/>
  <c r="F1335" i="5" s="1"/>
  <c r="R1335" i="5" s="1"/>
  <c r="Q1335" i="5"/>
  <c r="M1335" i="5"/>
  <c r="C1335" i="5"/>
  <c r="AH1334" i="5"/>
  <c r="F1334" i="5" s="1"/>
  <c r="R1334" i="5" s="1"/>
  <c r="Q1334" i="5"/>
  <c r="E1334" i="5" s="1"/>
  <c r="M1334" i="5"/>
  <c r="C1334" i="5"/>
  <c r="AH1333" i="5"/>
  <c r="F1333" i="5" s="1"/>
  <c r="R1333" i="5" s="1"/>
  <c r="Q1333" i="5"/>
  <c r="E1333" i="5" s="1"/>
  <c r="M1333" i="5"/>
  <c r="C1333" i="5"/>
  <c r="B1333" i="5"/>
  <c r="AH1332" i="5"/>
  <c r="F1332" i="5" s="1"/>
  <c r="R1332" i="5" s="1"/>
  <c r="Q1332" i="5"/>
  <c r="M1332" i="5"/>
  <c r="C1332" i="5"/>
  <c r="AH1331" i="5"/>
  <c r="F1331" i="5" s="1"/>
  <c r="R1331" i="5" s="1"/>
  <c r="Q1331" i="5"/>
  <c r="M1331" i="5"/>
  <c r="C1331" i="5"/>
  <c r="L1327" i="5"/>
  <c r="K1327" i="5"/>
  <c r="J1327" i="5"/>
  <c r="I1327" i="5"/>
  <c r="H1327" i="5"/>
  <c r="G1327" i="5"/>
  <c r="M1324" i="5"/>
  <c r="AH1323" i="5"/>
  <c r="F1323" i="5" s="1"/>
  <c r="R1323" i="5" s="1"/>
  <c r="Q1323" i="5"/>
  <c r="E1323" i="5" s="1"/>
  <c r="M1323" i="5"/>
  <c r="C1323" i="5"/>
  <c r="B1323" i="5"/>
  <c r="AH1322" i="5"/>
  <c r="Q1322" i="5"/>
  <c r="E1322" i="5" s="1"/>
  <c r="M1322" i="5"/>
  <c r="F1322" i="5"/>
  <c r="R1322" i="5" s="1"/>
  <c r="C1322" i="5"/>
  <c r="B1322" i="5"/>
  <c r="AH1321" i="5"/>
  <c r="F1321" i="5" s="1"/>
  <c r="R1321" i="5" s="1"/>
  <c r="Q1321" i="5"/>
  <c r="M1321" i="5"/>
  <c r="C1321" i="5"/>
  <c r="AH1320" i="5"/>
  <c r="F1320" i="5" s="1"/>
  <c r="R1320" i="5" s="1"/>
  <c r="Q1320" i="5"/>
  <c r="B1320" i="5" s="1"/>
  <c r="M1320" i="5"/>
  <c r="C1320" i="5"/>
  <c r="AH1319" i="5"/>
  <c r="F1319" i="5" s="1"/>
  <c r="R1319" i="5" s="1"/>
  <c r="Q1319" i="5"/>
  <c r="M1319" i="5"/>
  <c r="E1319" i="5"/>
  <c r="C1319" i="5"/>
  <c r="B1319" i="5"/>
  <c r="AH1318" i="5"/>
  <c r="F1318" i="5" s="1"/>
  <c r="R1318" i="5" s="1"/>
  <c r="Q1318" i="5"/>
  <c r="M1318" i="5"/>
  <c r="C1318" i="5"/>
  <c r="AH1317" i="5"/>
  <c r="F1317" i="5" s="1"/>
  <c r="R1317" i="5" s="1"/>
  <c r="Q1317" i="5"/>
  <c r="E1317" i="5" s="1"/>
  <c r="M1317" i="5"/>
  <c r="C1317" i="5"/>
  <c r="B1317" i="5"/>
  <c r="AH1316" i="5"/>
  <c r="F1316" i="5" s="1"/>
  <c r="R1316" i="5" s="1"/>
  <c r="Q1316" i="5"/>
  <c r="M1316" i="5"/>
  <c r="C1316" i="5"/>
  <c r="AH1315" i="5"/>
  <c r="F1315" i="5" s="1"/>
  <c r="R1315" i="5" s="1"/>
  <c r="Q1315" i="5"/>
  <c r="E1315" i="5" s="1"/>
  <c r="M1315" i="5"/>
  <c r="C1315" i="5"/>
  <c r="B1315" i="5"/>
  <c r="AH1314" i="5"/>
  <c r="F1314" i="5" s="1"/>
  <c r="R1314" i="5" s="1"/>
  <c r="Q1314" i="5"/>
  <c r="M1314" i="5"/>
  <c r="C1314" i="5"/>
  <c r="AH1313" i="5"/>
  <c r="F1313" i="5" s="1"/>
  <c r="R1313" i="5" s="1"/>
  <c r="Q1313" i="5"/>
  <c r="M1313" i="5"/>
  <c r="E1313" i="5"/>
  <c r="C1313" i="5"/>
  <c r="B1313" i="5"/>
  <c r="AH1312" i="5"/>
  <c r="F1312" i="5" s="1"/>
  <c r="R1312" i="5" s="1"/>
  <c r="Q1312" i="5"/>
  <c r="M1312" i="5"/>
  <c r="C1312" i="5"/>
  <c r="AH1311" i="5"/>
  <c r="F1311" i="5" s="1"/>
  <c r="R1311" i="5" s="1"/>
  <c r="Q1311" i="5"/>
  <c r="M1311" i="5"/>
  <c r="C1311" i="5"/>
  <c r="AH1310" i="5"/>
  <c r="F1310" i="5" s="1"/>
  <c r="R1310" i="5" s="1"/>
  <c r="Q1310" i="5"/>
  <c r="E1310" i="5" s="1"/>
  <c r="M1310" i="5"/>
  <c r="C1310" i="5"/>
  <c r="AH1309" i="5"/>
  <c r="F1309" i="5" s="1"/>
  <c r="R1309" i="5" s="1"/>
  <c r="Q1309" i="5"/>
  <c r="E1309" i="5" s="1"/>
  <c r="M1309" i="5"/>
  <c r="C1309" i="5"/>
  <c r="B1309" i="5"/>
  <c r="AH1308" i="5"/>
  <c r="F1308" i="5" s="1"/>
  <c r="R1308" i="5" s="1"/>
  <c r="Q1308" i="5"/>
  <c r="B1308" i="5" s="1"/>
  <c r="M1308" i="5"/>
  <c r="E1308" i="5"/>
  <c r="C1308" i="5"/>
  <c r="AH1307" i="5"/>
  <c r="F1307" i="5" s="1"/>
  <c r="R1307" i="5" s="1"/>
  <c r="Q1307" i="5"/>
  <c r="M1307" i="5"/>
  <c r="C1307" i="5"/>
  <c r="AH1306" i="5"/>
  <c r="F1306" i="5" s="1"/>
  <c r="R1306" i="5" s="1"/>
  <c r="Q1306" i="5"/>
  <c r="M1306" i="5"/>
  <c r="C1306" i="5"/>
  <c r="AH1305" i="5"/>
  <c r="F1305" i="5" s="1"/>
  <c r="R1305" i="5" s="1"/>
  <c r="Q1305" i="5"/>
  <c r="E1305" i="5" s="1"/>
  <c r="M1305" i="5"/>
  <c r="C1305" i="5"/>
  <c r="B1305" i="5"/>
  <c r="AH1304" i="5"/>
  <c r="F1304" i="5" s="1"/>
  <c r="R1304" i="5" s="1"/>
  <c r="Q1304" i="5"/>
  <c r="B1304" i="5" s="1"/>
  <c r="M1304" i="5"/>
  <c r="C1304" i="5"/>
  <c r="AH1303" i="5"/>
  <c r="F1303" i="5" s="1"/>
  <c r="R1303" i="5" s="1"/>
  <c r="Q1303" i="5"/>
  <c r="E1303" i="5" s="1"/>
  <c r="M1303" i="5"/>
  <c r="C1303" i="5"/>
  <c r="B1303" i="5"/>
  <c r="AH1302" i="5"/>
  <c r="F1302" i="5" s="1"/>
  <c r="R1302" i="5" s="1"/>
  <c r="Q1302" i="5"/>
  <c r="E1302" i="5" s="1"/>
  <c r="M1302" i="5"/>
  <c r="C1302" i="5"/>
  <c r="AH1301" i="5"/>
  <c r="F1301" i="5" s="1"/>
  <c r="R1301" i="5" s="1"/>
  <c r="Q1301" i="5"/>
  <c r="B1301" i="5" s="1"/>
  <c r="M1301" i="5"/>
  <c r="C1301" i="5"/>
  <c r="AH1300" i="5"/>
  <c r="F1300" i="5" s="1"/>
  <c r="R1300" i="5" s="1"/>
  <c r="Q1300" i="5"/>
  <c r="M1300" i="5"/>
  <c r="C1300" i="5"/>
  <c r="AH1299" i="5"/>
  <c r="F1299" i="5" s="1"/>
  <c r="R1299" i="5" s="1"/>
  <c r="Q1299" i="5"/>
  <c r="E1299" i="5" s="1"/>
  <c r="M1299" i="5"/>
  <c r="C1299" i="5"/>
  <c r="AH1298" i="5"/>
  <c r="F1298" i="5" s="1"/>
  <c r="R1298" i="5" s="1"/>
  <c r="Q1298" i="5"/>
  <c r="E1298" i="5" s="1"/>
  <c r="M1298" i="5"/>
  <c r="C1298" i="5"/>
  <c r="B1298" i="5"/>
  <c r="AH1297" i="5"/>
  <c r="Y1297" i="5"/>
  <c r="W1297" i="5"/>
  <c r="U1297" i="5"/>
  <c r="AH1296" i="5"/>
  <c r="AH1295" i="5"/>
  <c r="AH1294" i="5"/>
  <c r="L1294" i="5"/>
  <c r="K1294" i="5"/>
  <c r="J1294" i="5"/>
  <c r="I1294" i="5"/>
  <c r="H1294" i="5"/>
  <c r="G1294" i="5"/>
  <c r="AH1293" i="5"/>
  <c r="Y1293" i="5"/>
  <c r="X1293" i="5"/>
  <c r="W1293" i="5"/>
  <c r="V1293" i="5"/>
  <c r="U1293" i="5"/>
  <c r="T1293" i="5"/>
  <c r="AH1292" i="5"/>
  <c r="Y1292" i="5"/>
  <c r="W1292" i="5"/>
  <c r="U1292" i="5"/>
  <c r="T1292" i="5"/>
  <c r="AH1291" i="5"/>
  <c r="Y1291" i="5"/>
  <c r="X1291" i="5"/>
  <c r="W1291" i="5"/>
  <c r="V1291" i="5"/>
  <c r="U1291" i="5"/>
  <c r="T1291" i="5"/>
  <c r="M1291" i="5"/>
  <c r="AH1290" i="5"/>
  <c r="F1290" i="5" s="1"/>
  <c r="R1290" i="5" s="1"/>
  <c r="Q1290" i="5"/>
  <c r="E1290" i="5" s="1"/>
  <c r="M1290" i="5"/>
  <c r="C1290" i="5"/>
  <c r="AH1289" i="5"/>
  <c r="F1289" i="5" s="1"/>
  <c r="R1289" i="5" s="1"/>
  <c r="Q1289" i="5"/>
  <c r="E1289" i="5" s="1"/>
  <c r="M1289" i="5"/>
  <c r="C1289" i="5"/>
  <c r="AH1288" i="5"/>
  <c r="F1288" i="5" s="1"/>
  <c r="R1288" i="5" s="1"/>
  <c r="Q1288" i="5"/>
  <c r="E1288" i="5" s="1"/>
  <c r="M1288" i="5"/>
  <c r="C1288" i="5"/>
  <c r="AH1287" i="5"/>
  <c r="F1287" i="5" s="1"/>
  <c r="R1287" i="5" s="1"/>
  <c r="Q1287" i="5"/>
  <c r="E1287" i="5" s="1"/>
  <c r="M1287" i="5"/>
  <c r="C1287" i="5"/>
  <c r="AH1286" i="5"/>
  <c r="F1286" i="5" s="1"/>
  <c r="R1286" i="5" s="1"/>
  <c r="Q1286" i="5"/>
  <c r="M1286" i="5"/>
  <c r="C1286" i="5"/>
  <c r="AH1285" i="5"/>
  <c r="F1285" i="5" s="1"/>
  <c r="R1285" i="5" s="1"/>
  <c r="Q1285" i="5"/>
  <c r="B1285" i="5" s="1"/>
  <c r="M1285" i="5"/>
  <c r="C1285" i="5"/>
  <c r="AH1284" i="5"/>
  <c r="F1284" i="5" s="1"/>
  <c r="R1284" i="5" s="1"/>
  <c r="Q1284" i="5"/>
  <c r="M1284" i="5"/>
  <c r="C1284" i="5"/>
  <c r="AH1283" i="5"/>
  <c r="F1283" i="5" s="1"/>
  <c r="R1283" i="5" s="1"/>
  <c r="Q1283" i="5"/>
  <c r="E1283" i="5" s="1"/>
  <c r="M1283" i="5"/>
  <c r="C1283" i="5"/>
  <c r="B1283" i="5"/>
  <c r="AH1282" i="5"/>
  <c r="Q1282" i="5"/>
  <c r="B1282" i="5" s="1"/>
  <c r="M1282" i="5"/>
  <c r="F1282" i="5"/>
  <c r="R1282" i="5" s="1"/>
  <c r="C1282" i="5"/>
  <c r="AH1281" i="5"/>
  <c r="F1281" i="5" s="1"/>
  <c r="R1281" i="5" s="1"/>
  <c r="Q1281" i="5"/>
  <c r="M1281" i="5"/>
  <c r="C1281" i="5"/>
  <c r="AH1280" i="5"/>
  <c r="F1280" i="5" s="1"/>
  <c r="R1280" i="5" s="1"/>
  <c r="Q1280" i="5"/>
  <c r="M1280" i="5"/>
  <c r="C1280" i="5"/>
  <c r="AH1279" i="5"/>
  <c r="F1279" i="5" s="1"/>
  <c r="R1279" i="5" s="1"/>
  <c r="Q1279" i="5"/>
  <c r="E1279" i="5" s="1"/>
  <c r="M1279" i="5"/>
  <c r="C1279" i="5"/>
  <c r="AH1278" i="5"/>
  <c r="F1278" i="5" s="1"/>
  <c r="R1278" i="5" s="1"/>
  <c r="Q1278" i="5"/>
  <c r="B1278" i="5" s="1"/>
  <c r="M1278" i="5"/>
  <c r="C1278" i="5"/>
  <c r="AH1277" i="5"/>
  <c r="F1277" i="5" s="1"/>
  <c r="R1277" i="5" s="1"/>
  <c r="Q1277" i="5"/>
  <c r="M1277" i="5"/>
  <c r="C1277" i="5"/>
  <c r="AH1276" i="5"/>
  <c r="F1276" i="5" s="1"/>
  <c r="R1276" i="5" s="1"/>
  <c r="Q1276" i="5"/>
  <c r="M1276" i="5"/>
  <c r="C1276" i="5"/>
  <c r="AH1275" i="5"/>
  <c r="F1275" i="5" s="1"/>
  <c r="R1275" i="5" s="1"/>
  <c r="Q1275" i="5"/>
  <c r="M1275" i="5"/>
  <c r="E1275" i="5"/>
  <c r="C1275" i="5"/>
  <c r="B1275" i="5"/>
  <c r="AH1274" i="5"/>
  <c r="F1274" i="5" s="1"/>
  <c r="R1274" i="5" s="1"/>
  <c r="Q1274" i="5"/>
  <c r="M1274" i="5"/>
  <c r="C1274" i="5"/>
  <c r="AH1273" i="5"/>
  <c r="F1273" i="5" s="1"/>
  <c r="R1273" i="5" s="1"/>
  <c r="Q1273" i="5"/>
  <c r="B1273" i="5" s="1"/>
  <c r="M1273" i="5"/>
  <c r="C1273" i="5"/>
  <c r="AH1272" i="5"/>
  <c r="F1272" i="5" s="1"/>
  <c r="R1272" i="5" s="1"/>
  <c r="Q1272" i="5"/>
  <c r="M1272" i="5"/>
  <c r="C1272" i="5"/>
  <c r="AH1271" i="5"/>
  <c r="F1271" i="5" s="1"/>
  <c r="R1271" i="5" s="1"/>
  <c r="Q1271" i="5"/>
  <c r="B1271" i="5" s="1"/>
  <c r="M1271" i="5"/>
  <c r="C1271" i="5"/>
  <c r="AH1270" i="5"/>
  <c r="F1270" i="5" s="1"/>
  <c r="R1270" i="5" s="1"/>
  <c r="Q1270" i="5"/>
  <c r="M1270" i="5"/>
  <c r="C1270" i="5"/>
  <c r="AH1269" i="5"/>
  <c r="F1269" i="5" s="1"/>
  <c r="R1269" i="5" s="1"/>
  <c r="Q1269" i="5"/>
  <c r="B1269" i="5" s="1"/>
  <c r="M1269" i="5"/>
  <c r="C1269" i="5"/>
  <c r="AH1268" i="5"/>
  <c r="F1268" i="5" s="1"/>
  <c r="R1268" i="5" s="1"/>
  <c r="Q1268" i="5"/>
  <c r="M1268" i="5"/>
  <c r="C1268" i="5"/>
  <c r="AH1267" i="5"/>
  <c r="F1267" i="5" s="1"/>
  <c r="R1267" i="5" s="1"/>
  <c r="Q1267" i="5"/>
  <c r="E1267" i="5" s="1"/>
  <c r="M1267" i="5"/>
  <c r="C1267" i="5"/>
  <c r="AH1266" i="5"/>
  <c r="F1266" i="5" s="1"/>
  <c r="R1266" i="5" s="1"/>
  <c r="Q1266" i="5"/>
  <c r="B1266" i="5" s="1"/>
  <c r="M1266" i="5"/>
  <c r="C1266" i="5"/>
  <c r="AH1265" i="5"/>
  <c r="F1265" i="5" s="1"/>
  <c r="R1265" i="5" s="1"/>
  <c r="Q1265" i="5"/>
  <c r="M1265" i="5"/>
  <c r="C1265" i="5"/>
  <c r="AH1264" i="5"/>
  <c r="Y1264" i="5"/>
  <c r="W1264" i="5"/>
  <c r="U1264" i="5"/>
  <c r="AH1263" i="5"/>
  <c r="AH1262" i="5"/>
  <c r="AH1261" i="5"/>
  <c r="L1261" i="5"/>
  <c r="K1261" i="5"/>
  <c r="J1261" i="5"/>
  <c r="I1261" i="5"/>
  <c r="H1261" i="5"/>
  <c r="G1261" i="5"/>
  <c r="AH1260" i="5"/>
  <c r="Y1260" i="5"/>
  <c r="X1260" i="5"/>
  <c r="W1260" i="5"/>
  <c r="V1260" i="5"/>
  <c r="U1260" i="5"/>
  <c r="T1260" i="5"/>
  <c r="AH1259" i="5"/>
  <c r="Y1259" i="5"/>
  <c r="W1259" i="5"/>
  <c r="U1259" i="5"/>
  <c r="T1259" i="5"/>
  <c r="AH1258" i="5"/>
  <c r="Y1258" i="5"/>
  <c r="X1258" i="5"/>
  <c r="W1258" i="5"/>
  <c r="V1258" i="5"/>
  <c r="U1258" i="5"/>
  <c r="T1258" i="5"/>
  <c r="M1258" i="5"/>
  <c r="AH1257" i="5"/>
  <c r="Q1257" i="5"/>
  <c r="B1257" i="5" s="1"/>
  <c r="M1257" i="5"/>
  <c r="F1257" i="5"/>
  <c r="R1257" i="5" s="1"/>
  <c r="C1257" i="5"/>
  <c r="AH1256" i="5"/>
  <c r="F1256" i="5" s="1"/>
  <c r="R1256" i="5" s="1"/>
  <c r="Q1256" i="5"/>
  <c r="M1256" i="5"/>
  <c r="C1256" i="5"/>
  <c r="AH1255" i="5"/>
  <c r="F1255" i="5" s="1"/>
  <c r="R1255" i="5" s="1"/>
  <c r="Q1255" i="5"/>
  <c r="M1255" i="5"/>
  <c r="C1255" i="5"/>
  <c r="AH1254" i="5"/>
  <c r="F1254" i="5" s="1"/>
  <c r="R1254" i="5" s="1"/>
  <c r="Q1254" i="5"/>
  <c r="E1254" i="5" s="1"/>
  <c r="M1254" i="5"/>
  <c r="C1254" i="5"/>
  <c r="AH1253" i="5"/>
  <c r="F1253" i="5" s="1"/>
  <c r="R1253" i="5" s="1"/>
  <c r="Q1253" i="5"/>
  <c r="B1253" i="5" s="1"/>
  <c r="M1253" i="5"/>
  <c r="E1253" i="5"/>
  <c r="C1253" i="5"/>
  <c r="AH1252" i="5"/>
  <c r="F1252" i="5" s="1"/>
  <c r="R1252" i="5" s="1"/>
  <c r="Q1252" i="5"/>
  <c r="M1252" i="5"/>
  <c r="C1252" i="5"/>
  <c r="AH1251" i="5"/>
  <c r="F1251" i="5" s="1"/>
  <c r="R1251" i="5" s="1"/>
  <c r="Q1251" i="5"/>
  <c r="M1251" i="5"/>
  <c r="C1251" i="5"/>
  <c r="AH1250" i="5"/>
  <c r="F1250" i="5" s="1"/>
  <c r="R1250" i="5" s="1"/>
  <c r="Q1250" i="5"/>
  <c r="M1250" i="5"/>
  <c r="E1250" i="5"/>
  <c r="C1250" i="5"/>
  <c r="B1250" i="5"/>
  <c r="AH1249" i="5"/>
  <c r="F1249" i="5" s="1"/>
  <c r="R1249" i="5" s="1"/>
  <c r="Q1249" i="5"/>
  <c r="B1249" i="5" s="1"/>
  <c r="M1249" i="5"/>
  <c r="C1249" i="5"/>
  <c r="AH1248" i="5"/>
  <c r="F1248" i="5" s="1"/>
  <c r="R1248" i="5" s="1"/>
  <c r="Q1248" i="5"/>
  <c r="B1248" i="5" s="1"/>
  <c r="M1248" i="5"/>
  <c r="C1248" i="5"/>
  <c r="AH1247" i="5"/>
  <c r="F1247" i="5" s="1"/>
  <c r="R1247" i="5" s="1"/>
  <c r="Q1247" i="5"/>
  <c r="M1247" i="5"/>
  <c r="C1247" i="5"/>
  <c r="AH1246" i="5"/>
  <c r="F1246" i="5" s="1"/>
  <c r="R1246" i="5" s="1"/>
  <c r="Q1246" i="5"/>
  <c r="B1246" i="5" s="1"/>
  <c r="M1246" i="5"/>
  <c r="C1246" i="5"/>
  <c r="AH1245" i="5"/>
  <c r="F1245" i="5" s="1"/>
  <c r="R1245" i="5" s="1"/>
  <c r="Q1245" i="5"/>
  <c r="M1245" i="5"/>
  <c r="C1245" i="5"/>
  <c r="AH1244" i="5"/>
  <c r="F1244" i="5" s="1"/>
  <c r="R1244" i="5" s="1"/>
  <c r="Q1244" i="5"/>
  <c r="B1244" i="5" s="1"/>
  <c r="M1244" i="5"/>
  <c r="E1244" i="5"/>
  <c r="C1244" i="5"/>
  <c r="AH1243" i="5"/>
  <c r="Q1243" i="5"/>
  <c r="M1243" i="5"/>
  <c r="F1243" i="5"/>
  <c r="R1243" i="5" s="1"/>
  <c r="C1243" i="5"/>
  <c r="AH1242" i="5"/>
  <c r="F1242" i="5" s="1"/>
  <c r="R1242" i="5" s="1"/>
  <c r="Q1242" i="5"/>
  <c r="E1242" i="5" s="1"/>
  <c r="M1242" i="5"/>
  <c r="C1242" i="5"/>
  <c r="AH1241" i="5"/>
  <c r="F1241" i="5" s="1"/>
  <c r="R1241" i="5" s="1"/>
  <c r="Q1241" i="5"/>
  <c r="B1241" i="5" s="1"/>
  <c r="M1241" i="5"/>
  <c r="C1241" i="5"/>
  <c r="AH1240" i="5"/>
  <c r="F1240" i="5" s="1"/>
  <c r="R1240" i="5" s="1"/>
  <c r="Q1240" i="5"/>
  <c r="M1240" i="5"/>
  <c r="C1240" i="5"/>
  <c r="AH1239" i="5"/>
  <c r="F1239" i="5" s="1"/>
  <c r="R1239" i="5" s="1"/>
  <c r="Q1239" i="5"/>
  <c r="M1239" i="5"/>
  <c r="C1239" i="5"/>
  <c r="AH1238" i="5"/>
  <c r="F1238" i="5" s="1"/>
  <c r="R1238" i="5" s="1"/>
  <c r="Q1238" i="5"/>
  <c r="E1238" i="5" s="1"/>
  <c r="M1238" i="5"/>
  <c r="C1238" i="5"/>
  <c r="B1238" i="5"/>
  <c r="AH1237" i="5"/>
  <c r="F1237" i="5" s="1"/>
  <c r="R1237" i="5" s="1"/>
  <c r="Q1237" i="5"/>
  <c r="B1237" i="5" s="1"/>
  <c r="M1237" i="5"/>
  <c r="E1237" i="5"/>
  <c r="C1237" i="5"/>
  <c r="AH1236" i="5"/>
  <c r="F1236" i="5" s="1"/>
  <c r="R1236" i="5" s="1"/>
  <c r="Q1236" i="5"/>
  <c r="M1236" i="5"/>
  <c r="C1236" i="5"/>
  <c r="AH1235" i="5"/>
  <c r="F1235" i="5" s="1"/>
  <c r="R1235" i="5" s="1"/>
  <c r="Q1235" i="5"/>
  <c r="M1235" i="5"/>
  <c r="C1235" i="5"/>
  <c r="AH1234" i="5"/>
  <c r="F1234" i="5" s="1"/>
  <c r="R1234" i="5" s="1"/>
  <c r="Q1234" i="5"/>
  <c r="E1234" i="5" s="1"/>
  <c r="M1234" i="5"/>
  <c r="C1234" i="5"/>
  <c r="B1234" i="5"/>
  <c r="AH1233" i="5"/>
  <c r="F1233" i="5" s="1"/>
  <c r="R1233" i="5" s="1"/>
  <c r="Q1233" i="5"/>
  <c r="B1233" i="5" s="1"/>
  <c r="M1233" i="5"/>
  <c r="E1233" i="5"/>
  <c r="C1233" i="5"/>
  <c r="AH1232" i="5"/>
  <c r="F1232" i="5" s="1"/>
  <c r="R1232" i="5" s="1"/>
  <c r="Q1232" i="5"/>
  <c r="B1232" i="5" s="1"/>
  <c r="M1232" i="5"/>
  <c r="E1232" i="5"/>
  <c r="C1232" i="5"/>
  <c r="AH1231" i="5"/>
  <c r="Y1231" i="5"/>
  <c r="W1231" i="5"/>
  <c r="U1231" i="5"/>
  <c r="AH1230" i="5"/>
  <c r="AH1229" i="5"/>
  <c r="AH1228" i="5"/>
  <c r="L1228" i="5"/>
  <c r="K1228" i="5"/>
  <c r="J1228" i="5"/>
  <c r="I1228" i="5"/>
  <c r="H1228" i="5"/>
  <c r="G1228" i="5"/>
  <c r="AH1227" i="5"/>
  <c r="Y1227" i="5"/>
  <c r="X1227" i="5"/>
  <c r="W1227" i="5"/>
  <c r="V1227" i="5"/>
  <c r="U1227" i="5"/>
  <c r="T1227" i="5"/>
  <c r="AH1226" i="5"/>
  <c r="Y1226" i="5"/>
  <c r="W1226" i="5"/>
  <c r="U1226" i="5"/>
  <c r="T1226" i="5"/>
  <c r="AH1225" i="5"/>
  <c r="Y1225" i="5"/>
  <c r="X1225" i="5"/>
  <c r="W1225" i="5"/>
  <c r="V1225" i="5"/>
  <c r="U1225" i="5"/>
  <c r="T1225" i="5"/>
  <c r="M1225" i="5"/>
  <c r="AH1224" i="5"/>
  <c r="F1224" i="5" s="1"/>
  <c r="R1224" i="5" s="1"/>
  <c r="Q1224" i="5"/>
  <c r="B1224" i="5" s="1"/>
  <c r="M1224" i="5"/>
  <c r="C1224" i="5"/>
  <c r="AH1223" i="5"/>
  <c r="F1223" i="5" s="1"/>
  <c r="R1223" i="5" s="1"/>
  <c r="Q1223" i="5"/>
  <c r="B1223" i="5" s="1"/>
  <c r="M1223" i="5"/>
  <c r="C1223" i="5"/>
  <c r="AH1222" i="5"/>
  <c r="F1222" i="5" s="1"/>
  <c r="R1222" i="5" s="1"/>
  <c r="Q1222" i="5"/>
  <c r="M1222" i="5"/>
  <c r="C1222" i="5"/>
  <c r="AH1221" i="5"/>
  <c r="F1221" i="5" s="1"/>
  <c r="R1221" i="5" s="1"/>
  <c r="Q1221" i="5"/>
  <c r="M1221" i="5"/>
  <c r="C1221" i="5"/>
  <c r="AH1220" i="5"/>
  <c r="F1220" i="5" s="1"/>
  <c r="R1220" i="5" s="1"/>
  <c r="Q1220" i="5"/>
  <c r="M1220" i="5"/>
  <c r="C1220" i="5"/>
  <c r="AH1219" i="5"/>
  <c r="F1219" i="5" s="1"/>
  <c r="R1219" i="5" s="1"/>
  <c r="Q1219" i="5"/>
  <c r="B1219" i="5" s="1"/>
  <c r="M1219" i="5"/>
  <c r="E1219" i="5"/>
  <c r="C1219" i="5"/>
  <c r="AH1218" i="5"/>
  <c r="Q1218" i="5"/>
  <c r="M1218" i="5"/>
  <c r="F1218" i="5"/>
  <c r="R1218" i="5" s="1"/>
  <c r="C1218" i="5"/>
  <c r="AH1217" i="5"/>
  <c r="F1217" i="5" s="1"/>
  <c r="R1217" i="5" s="1"/>
  <c r="Q1217" i="5"/>
  <c r="E1217" i="5" s="1"/>
  <c r="M1217" i="5"/>
  <c r="C1217" i="5"/>
  <c r="AH1216" i="5"/>
  <c r="F1216" i="5" s="1"/>
  <c r="R1216" i="5" s="1"/>
  <c r="Q1216" i="5"/>
  <c r="B1216" i="5" s="1"/>
  <c r="M1216" i="5"/>
  <c r="C1216" i="5"/>
  <c r="AH1215" i="5"/>
  <c r="F1215" i="5" s="1"/>
  <c r="R1215" i="5" s="1"/>
  <c r="Q1215" i="5"/>
  <c r="M1215" i="5"/>
  <c r="C1215" i="5"/>
  <c r="AH1214" i="5"/>
  <c r="F1214" i="5" s="1"/>
  <c r="R1214" i="5" s="1"/>
  <c r="Q1214" i="5"/>
  <c r="M1214" i="5"/>
  <c r="C1214" i="5"/>
  <c r="AH1213" i="5"/>
  <c r="F1213" i="5" s="1"/>
  <c r="R1213" i="5" s="1"/>
  <c r="Q1213" i="5"/>
  <c r="E1213" i="5" s="1"/>
  <c r="M1213" i="5"/>
  <c r="C1213" i="5"/>
  <c r="B1213" i="5"/>
  <c r="AH1212" i="5"/>
  <c r="F1212" i="5" s="1"/>
  <c r="R1212" i="5" s="1"/>
  <c r="Q1212" i="5"/>
  <c r="B1212" i="5" s="1"/>
  <c r="M1212" i="5"/>
  <c r="E1212" i="5"/>
  <c r="C1212" i="5"/>
  <c r="AH1211" i="5"/>
  <c r="F1211" i="5" s="1"/>
  <c r="R1211" i="5" s="1"/>
  <c r="Q1211" i="5"/>
  <c r="M1211" i="5"/>
  <c r="C1211" i="5"/>
  <c r="AH1210" i="5"/>
  <c r="F1210" i="5" s="1"/>
  <c r="R1210" i="5" s="1"/>
  <c r="Q1210" i="5"/>
  <c r="M1210" i="5"/>
  <c r="C1210" i="5"/>
  <c r="AH1209" i="5"/>
  <c r="F1209" i="5" s="1"/>
  <c r="R1209" i="5" s="1"/>
  <c r="Q1209" i="5"/>
  <c r="E1209" i="5" s="1"/>
  <c r="M1209" i="5"/>
  <c r="C1209" i="5"/>
  <c r="AH1208" i="5"/>
  <c r="F1208" i="5" s="1"/>
  <c r="R1208" i="5" s="1"/>
  <c r="Q1208" i="5"/>
  <c r="B1208" i="5" s="1"/>
  <c r="M1208" i="5"/>
  <c r="C1208" i="5"/>
  <c r="AH1207" i="5"/>
  <c r="F1207" i="5" s="1"/>
  <c r="R1207" i="5" s="1"/>
  <c r="Q1207" i="5"/>
  <c r="B1207" i="5" s="1"/>
  <c r="M1207" i="5"/>
  <c r="E1207" i="5"/>
  <c r="C1207" i="5"/>
  <c r="AH1206" i="5"/>
  <c r="F1206" i="5" s="1"/>
  <c r="R1206" i="5" s="1"/>
  <c r="Q1206" i="5"/>
  <c r="E1206" i="5" s="1"/>
  <c r="M1206" i="5"/>
  <c r="C1206" i="5"/>
  <c r="AH1205" i="5"/>
  <c r="F1205" i="5" s="1"/>
  <c r="R1205" i="5" s="1"/>
  <c r="Q1205" i="5"/>
  <c r="M1205" i="5"/>
  <c r="C1205" i="5"/>
  <c r="AH1204" i="5"/>
  <c r="F1204" i="5" s="1"/>
  <c r="R1204" i="5" s="1"/>
  <c r="Q1204" i="5"/>
  <c r="M1204" i="5"/>
  <c r="C1204" i="5"/>
  <c r="AH1203" i="5"/>
  <c r="F1203" i="5" s="1"/>
  <c r="R1203" i="5" s="1"/>
  <c r="Q1203" i="5"/>
  <c r="B1203" i="5" s="1"/>
  <c r="M1203" i="5"/>
  <c r="C1203" i="5"/>
  <c r="AH1202" i="5"/>
  <c r="F1202" i="5" s="1"/>
  <c r="R1202" i="5" s="1"/>
  <c r="Q1202" i="5"/>
  <c r="E1202" i="5" s="1"/>
  <c r="M1202" i="5"/>
  <c r="C1202" i="5"/>
  <c r="B1202" i="5"/>
  <c r="AH1201" i="5"/>
  <c r="F1201" i="5" s="1"/>
  <c r="R1201" i="5" s="1"/>
  <c r="Q1201" i="5"/>
  <c r="B1201" i="5" s="1"/>
  <c r="M1201" i="5"/>
  <c r="C1201" i="5"/>
  <c r="AH1200" i="5"/>
  <c r="F1200" i="5" s="1"/>
  <c r="R1200" i="5" s="1"/>
  <c r="Q1200" i="5"/>
  <c r="M1200" i="5"/>
  <c r="C1200" i="5"/>
  <c r="AH1199" i="5"/>
  <c r="F1199" i="5" s="1"/>
  <c r="R1199" i="5" s="1"/>
  <c r="Q1199" i="5"/>
  <c r="B1199" i="5" s="1"/>
  <c r="M1199" i="5"/>
  <c r="C1199" i="5"/>
  <c r="AH1198" i="5"/>
  <c r="Y1198" i="5"/>
  <c r="W1198" i="5"/>
  <c r="U1198" i="5"/>
  <c r="AH1197" i="5"/>
  <c r="AH1196" i="5"/>
  <c r="AH1195" i="5"/>
  <c r="L1195" i="5"/>
  <c r="K1195" i="5"/>
  <c r="J1195" i="5"/>
  <c r="I1195" i="5"/>
  <c r="H1195" i="5"/>
  <c r="G1195" i="5"/>
  <c r="AH1194" i="5"/>
  <c r="Y1194" i="5"/>
  <c r="X1194" i="5"/>
  <c r="W1194" i="5"/>
  <c r="V1194" i="5"/>
  <c r="U1194" i="5"/>
  <c r="T1194" i="5"/>
  <c r="AH1193" i="5"/>
  <c r="Y1193" i="5"/>
  <c r="W1193" i="5"/>
  <c r="U1193" i="5"/>
  <c r="T1193" i="5"/>
  <c r="AH1192" i="5"/>
  <c r="Y1192" i="5"/>
  <c r="X1192" i="5"/>
  <c r="W1192" i="5"/>
  <c r="V1192" i="5"/>
  <c r="U1192" i="5"/>
  <c r="T1192" i="5"/>
  <c r="M1192" i="5"/>
  <c r="AH1191" i="5"/>
  <c r="F1191" i="5" s="1"/>
  <c r="R1191" i="5" s="1"/>
  <c r="Q1191" i="5"/>
  <c r="B1191" i="5" s="1"/>
  <c r="M1191" i="5"/>
  <c r="C1191" i="5"/>
  <c r="AH1190" i="5"/>
  <c r="F1190" i="5" s="1"/>
  <c r="R1190" i="5" s="1"/>
  <c r="Q1190" i="5"/>
  <c r="B1190" i="5" s="1"/>
  <c r="M1190" i="5"/>
  <c r="C1190" i="5"/>
  <c r="AH1189" i="5"/>
  <c r="F1189" i="5" s="1"/>
  <c r="R1189" i="5" s="1"/>
  <c r="Q1189" i="5"/>
  <c r="E1189" i="5" s="1"/>
  <c r="M1189" i="5"/>
  <c r="C1189" i="5"/>
  <c r="AH1188" i="5"/>
  <c r="F1188" i="5" s="1"/>
  <c r="R1188" i="5" s="1"/>
  <c r="Q1188" i="5"/>
  <c r="E1188" i="5" s="1"/>
  <c r="M1188" i="5"/>
  <c r="C1188" i="5"/>
  <c r="AH1187" i="5"/>
  <c r="Q1187" i="5"/>
  <c r="B1187" i="5" s="1"/>
  <c r="M1187" i="5"/>
  <c r="F1187" i="5"/>
  <c r="R1187" i="5" s="1"/>
  <c r="C1187" i="5"/>
  <c r="AH1186" i="5"/>
  <c r="F1186" i="5" s="1"/>
  <c r="R1186" i="5" s="1"/>
  <c r="Q1186" i="5"/>
  <c r="B1186" i="5" s="1"/>
  <c r="M1186" i="5"/>
  <c r="C1186" i="5"/>
  <c r="AH1185" i="5"/>
  <c r="F1185" i="5" s="1"/>
  <c r="R1185" i="5" s="1"/>
  <c r="Q1185" i="5"/>
  <c r="E1185" i="5" s="1"/>
  <c r="M1185" i="5"/>
  <c r="C1185" i="5"/>
  <c r="AH1184" i="5"/>
  <c r="F1184" i="5" s="1"/>
  <c r="R1184" i="5" s="1"/>
  <c r="Q1184" i="5"/>
  <c r="E1184" i="5" s="1"/>
  <c r="M1184" i="5"/>
  <c r="C1184" i="5"/>
  <c r="AH1183" i="5"/>
  <c r="F1183" i="5" s="1"/>
  <c r="R1183" i="5" s="1"/>
  <c r="Q1183" i="5"/>
  <c r="B1183" i="5" s="1"/>
  <c r="M1183" i="5"/>
  <c r="C1183" i="5"/>
  <c r="AH1182" i="5"/>
  <c r="F1182" i="5" s="1"/>
  <c r="R1182" i="5" s="1"/>
  <c r="Q1182" i="5"/>
  <c r="B1182" i="5" s="1"/>
  <c r="M1182" i="5"/>
  <c r="C1182" i="5"/>
  <c r="AH1181" i="5"/>
  <c r="F1181" i="5" s="1"/>
  <c r="R1181" i="5" s="1"/>
  <c r="Q1181" i="5"/>
  <c r="E1181" i="5" s="1"/>
  <c r="M1181" i="5"/>
  <c r="C1181" i="5"/>
  <c r="AH1180" i="5"/>
  <c r="F1180" i="5" s="1"/>
  <c r="R1180" i="5" s="1"/>
  <c r="Q1180" i="5"/>
  <c r="B1180" i="5" s="1"/>
  <c r="M1180" i="5"/>
  <c r="C1180" i="5"/>
  <c r="AH1179" i="5"/>
  <c r="F1179" i="5" s="1"/>
  <c r="R1179" i="5" s="1"/>
  <c r="Q1179" i="5"/>
  <c r="M1179" i="5"/>
  <c r="C1179" i="5"/>
  <c r="AH1178" i="5"/>
  <c r="F1178" i="5" s="1"/>
  <c r="R1178" i="5" s="1"/>
  <c r="Q1178" i="5"/>
  <c r="B1178" i="5" s="1"/>
  <c r="M1178" i="5"/>
  <c r="C1178" i="5"/>
  <c r="AH1177" i="5"/>
  <c r="F1177" i="5" s="1"/>
  <c r="R1177" i="5" s="1"/>
  <c r="Q1177" i="5"/>
  <c r="M1177" i="5"/>
  <c r="C1177" i="5"/>
  <c r="AH1176" i="5"/>
  <c r="F1176" i="5" s="1"/>
  <c r="R1176" i="5" s="1"/>
  <c r="Q1176" i="5"/>
  <c r="E1176" i="5" s="1"/>
  <c r="M1176" i="5"/>
  <c r="C1176" i="5"/>
  <c r="AH1175" i="5"/>
  <c r="F1175" i="5" s="1"/>
  <c r="R1175" i="5" s="1"/>
  <c r="Q1175" i="5"/>
  <c r="B1175" i="5" s="1"/>
  <c r="M1175" i="5"/>
  <c r="C1175" i="5"/>
  <c r="AH1174" i="5"/>
  <c r="F1174" i="5" s="1"/>
  <c r="R1174" i="5" s="1"/>
  <c r="Q1174" i="5"/>
  <c r="B1174" i="5" s="1"/>
  <c r="M1174" i="5"/>
  <c r="C1174" i="5"/>
  <c r="AH1173" i="5"/>
  <c r="F1173" i="5" s="1"/>
  <c r="R1173" i="5" s="1"/>
  <c r="Q1173" i="5"/>
  <c r="E1173" i="5" s="1"/>
  <c r="M1173" i="5"/>
  <c r="C1173" i="5"/>
  <c r="AH1172" i="5"/>
  <c r="Q1172" i="5"/>
  <c r="E1172" i="5" s="1"/>
  <c r="M1172" i="5"/>
  <c r="F1172" i="5"/>
  <c r="R1172" i="5" s="1"/>
  <c r="C1172" i="5"/>
  <c r="B1172" i="5"/>
  <c r="AH1171" i="5"/>
  <c r="F1171" i="5" s="1"/>
  <c r="R1171" i="5" s="1"/>
  <c r="Q1171" i="5"/>
  <c r="M1171" i="5"/>
  <c r="C1171" i="5"/>
  <c r="AH1170" i="5"/>
  <c r="F1170" i="5" s="1"/>
  <c r="R1170" i="5" s="1"/>
  <c r="Q1170" i="5"/>
  <c r="M1170" i="5"/>
  <c r="C1170" i="5"/>
  <c r="AH1169" i="5"/>
  <c r="F1169" i="5" s="1"/>
  <c r="R1169" i="5" s="1"/>
  <c r="Q1169" i="5"/>
  <c r="M1169" i="5"/>
  <c r="C1169" i="5"/>
  <c r="AH1168" i="5"/>
  <c r="F1168" i="5" s="1"/>
  <c r="R1168" i="5" s="1"/>
  <c r="Q1168" i="5"/>
  <c r="M1168" i="5"/>
  <c r="E1168" i="5"/>
  <c r="C1168" i="5"/>
  <c r="B1168" i="5"/>
  <c r="AH1167" i="5"/>
  <c r="F1167" i="5" s="1"/>
  <c r="R1167" i="5" s="1"/>
  <c r="Q1167" i="5"/>
  <c r="B1167" i="5" s="1"/>
  <c r="M1167" i="5"/>
  <c r="C1167" i="5"/>
  <c r="AH1166" i="5"/>
  <c r="F1166" i="5" s="1"/>
  <c r="R1166" i="5" s="1"/>
  <c r="Q1166" i="5"/>
  <c r="E1166" i="5" s="1"/>
  <c r="M1166" i="5"/>
  <c r="C1166" i="5"/>
  <c r="AH1165" i="5"/>
  <c r="Y1165" i="5"/>
  <c r="W1165" i="5"/>
  <c r="U1165" i="5"/>
  <c r="AH1164" i="5"/>
  <c r="AH1163" i="5"/>
  <c r="AH1162" i="5"/>
  <c r="L1162" i="5"/>
  <c r="K1162" i="5"/>
  <c r="J1162" i="5"/>
  <c r="I1162" i="5"/>
  <c r="H1162" i="5"/>
  <c r="G1162" i="5"/>
  <c r="AH1161" i="5"/>
  <c r="Y1161" i="5"/>
  <c r="X1161" i="5"/>
  <c r="W1161" i="5"/>
  <c r="V1161" i="5"/>
  <c r="U1161" i="5"/>
  <c r="T1161" i="5"/>
  <c r="AH1160" i="5"/>
  <c r="Y1160" i="5"/>
  <c r="W1160" i="5"/>
  <c r="U1160" i="5"/>
  <c r="T1160" i="5"/>
  <c r="AH1159" i="5"/>
  <c r="Y1159" i="5"/>
  <c r="X1159" i="5"/>
  <c r="W1159" i="5"/>
  <c r="V1159" i="5"/>
  <c r="U1159" i="5"/>
  <c r="T1159" i="5"/>
  <c r="M1159" i="5"/>
  <c r="AH1158" i="5"/>
  <c r="F1158" i="5" s="1"/>
  <c r="R1158" i="5" s="1"/>
  <c r="Q1158" i="5"/>
  <c r="M1158" i="5"/>
  <c r="C1158" i="5"/>
  <c r="AH1157" i="5"/>
  <c r="F1157" i="5" s="1"/>
  <c r="R1157" i="5" s="1"/>
  <c r="Q1157" i="5"/>
  <c r="E1157" i="5" s="1"/>
  <c r="M1157" i="5"/>
  <c r="C1157" i="5"/>
  <c r="B1157" i="5"/>
  <c r="AH1156" i="5"/>
  <c r="Q1156" i="5"/>
  <c r="E1156" i="5" s="1"/>
  <c r="M1156" i="5"/>
  <c r="F1156" i="5"/>
  <c r="R1156" i="5" s="1"/>
  <c r="C1156" i="5"/>
  <c r="AH1155" i="5"/>
  <c r="F1155" i="5" s="1"/>
  <c r="R1155" i="5" s="1"/>
  <c r="Q1155" i="5"/>
  <c r="B1155" i="5" s="1"/>
  <c r="M1155" i="5"/>
  <c r="C1155" i="5"/>
  <c r="AH1154" i="5"/>
  <c r="F1154" i="5" s="1"/>
  <c r="R1154" i="5" s="1"/>
  <c r="Q1154" i="5"/>
  <c r="M1154" i="5"/>
  <c r="C1154" i="5"/>
  <c r="AH1153" i="5"/>
  <c r="F1153" i="5" s="1"/>
  <c r="R1153" i="5" s="1"/>
  <c r="Q1153" i="5"/>
  <c r="M1153" i="5"/>
  <c r="C1153" i="5"/>
  <c r="AH1152" i="5"/>
  <c r="F1152" i="5" s="1"/>
  <c r="R1152" i="5" s="1"/>
  <c r="Q1152" i="5"/>
  <c r="E1152" i="5" s="1"/>
  <c r="M1152" i="5"/>
  <c r="C1152" i="5"/>
  <c r="B1152" i="5"/>
  <c r="AH1151" i="5"/>
  <c r="F1151" i="5" s="1"/>
  <c r="R1151" i="5" s="1"/>
  <c r="Q1151" i="5"/>
  <c r="E1151" i="5" s="1"/>
  <c r="M1151" i="5"/>
  <c r="C1151" i="5"/>
  <c r="AH1150" i="5"/>
  <c r="F1150" i="5" s="1"/>
  <c r="R1150" i="5" s="1"/>
  <c r="Q1150" i="5"/>
  <c r="B1150" i="5" s="1"/>
  <c r="M1150" i="5"/>
  <c r="C1150" i="5"/>
  <c r="AH1149" i="5"/>
  <c r="F1149" i="5" s="1"/>
  <c r="R1149" i="5" s="1"/>
  <c r="Q1149" i="5"/>
  <c r="E1149" i="5" s="1"/>
  <c r="M1149" i="5"/>
  <c r="C1149" i="5"/>
  <c r="AH1148" i="5"/>
  <c r="F1148" i="5" s="1"/>
  <c r="R1148" i="5" s="1"/>
  <c r="Q1148" i="5"/>
  <c r="M1148" i="5"/>
  <c r="C1148" i="5"/>
  <c r="AH1147" i="5"/>
  <c r="F1147" i="5" s="1"/>
  <c r="R1147" i="5" s="1"/>
  <c r="Q1147" i="5"/>
  <c r="E1147" i="5" s="1"/>
  <c r="M1147" i="5"/>
  <c r="C1147" i="5"/>
  <c r="AH1146" i="5"/>
  <c r="F1146" i="5" s="1"/>
  <c r="R1146" i="5" s="1"/>
  <c r="Q1146" i="5"/>
  <c r="B1146" i="5" s="1"/>
  <c r="M1146" i="5"/>
  <c r="C1146" i="5"/>
  <c r="AH1145" i="5"/>
  <c r="F1145" i="5" s="1"/>
  <c r="R1145" i="5" s="1"/>
  <c r="Q1145" i="5"/>
  <c r="E1145" i="5" s="1"/>
  <c r="M1145" i="5"/>
  <c r="C1145" i="5"/>
  <c r="AH1144" i="5"/>
  <c r="F1144" i="5" s="1"/>
  <c r="R1144" i="5" s="1"/>
  <c r="Q1144" i="5"/>
  <c r="E1144" i="5" s="1"/>
  <c r="M1144" i="5"/>
  <c r="C1144" i="5"/>
  <c r="AH1143" i="5"/>
  <c r="F1143" i="5" s="1"/>
  <c r="R1143" i="5" s="1"/>
  <c r="Q1143" i="5"/>
  <c r="M1143" i="5"/>
  <c r="E1143" i="5"/>
  <c r="C1143" i="5"/>
  <c r="B1143" i="5"/>
  <c r="AH1142" i="5"/>
  <c r="F1142" i="5" s="1"/>
  <c r="R1142" i="5" s="1"/>
  <c r="Q1142" i="5"/>
  <c r="M1142" i="5"/>
  <c r="C1142" i="5"/>
  <c r="AH1141" i="5"/>
  <c r="F1141" i="5" s="1"/>
  <c r="R1141" i="5" s="1"/>
  <c r="Q1141" i="5"/>
  <c r="M1141" i="5"/>
  <c r="C1141" i="5"/>
  <c r="AH1140" i="5"/>
  <c r="F1140" i="5" s="1"/>
  <c r="R1140" i="5" s="1"/>
  <c r="Q1140" i="5"/>
  <c r="E1140" i="5" s="1"/>
  <c r="M1140" i="5"/>
  <c r="C1140" i="5"/>
  <c r="AH1139" i="5"/>
  <c r="F1139" i="5" s="1"/>
  <c r="R1139" i="5" s="1"/>
  <c r="Q1139" i="5"/>
  <c r="M1139" i="5"/>
  <c r="C1139" i="5"/>
  <c r="AH1138" i="5"/>
  <c r="F1138" i="5" s="1"/>
  <c r="R1138" i="5" s="1"/>
  <c r="Q1138" i="5"/>
  <c r="M1138" i="5"/>
  <c r="C1138" i="5"/>
  <c r="AH1137" i="5"/>
  <c r="F1137" i="5" s="1"/>
  <c r="R1137" i="5" s="1"/>
  <c r="Q1137" i="5"/>
  <c r="M1137" i="5"/>
  <c r="C1137" i="5"/>
  <c r="AH1136" i="5"/>
  <c r="F1136" i="5" s="1"/>
  <c r="R1136" i="5" s="1"/>
  <c r="Q1136" i="5"/>
  <c r="E1136" i="5" s="1"/>
  <c r="M1136" i="5"/>
  <c r="C1136" i="5"/>
  <c r="B1136" i="5"/>
  <c r="AH1135" i="5"/>
  <c r="F1135" i="5" s="1"/>
  <c r="R1135" i="5" s="1"/>
  <c r="Q1135" i="5"/>
  <c r="E1135" i="5" s="1"/>
  <c r="M1135" i="5"/>
  <c r="C1135" i="5"/>
  <c r="AH1134" i="5"/>
  <c r="F1134" i="5" s="1"/>
  <c r="R1134" i="5" s="1"/>
  <c r="Q1134" i="5"/>
  <c r="B1134" i="5" s="1"/>
  <c r="M1134" i="5"/>
  <c r="C1134" i="5"/>
  <c r="AH1133" i="5"/>
  <c r="F1133" i="5" s="1"/>
  <c r="R1133" i="5" s="1"/>
  <c r="Q1133" i="5"/>
  <c r="E1133" i="5" s="1"/>
  <c r="M1133" i="5"/>
  <c r="C1133" i="5"/>
  <c r="AH1132" i="5"/>
  <c r="Y1132" i="5"/>
  <c r="W1132" i="5"/>
  <c r="U1132" i="5"/>
  <c r="AH1131" i="5"/>
  <c r="AH1130" i="5"/>
  <c r="AH1129" i="5"/>
  <c r="L1129" i="5"/>
  <c r="K1129" i="5"/>
  <c r="J1129" i="5"/>
  <c r="I1129" i="5"/>
  <c r="H1129" i="5"/>
  <c r="G1129" i="5"/>
  <c r="AH1128" i="5"/>
  <c r="Y1128" i="5"/>
  <c r="X1128" i="5"/>
  <c r="W1128" i="5"/>
  <c r="V1128" i="5"/>
  <c r="U1128" i="5"/>
  <c r="T1128" i="5"/>
  <c r="AH1127" i="5"/>
  <c r="Y1127" i="5"/>
  <c r="W1127" i="5"/>
  <c r="U1127" i="5"/>
  <c r="T1127" i="5"/>
  <c r="AH1126" i="5"/>
  <c r="Y1126" i="5"/>
  <c r="X1126" i="5"/>
  <c r="W1126" i="5"/>
  <c r="V1126" i="5"/>
  <c r="U1126" i="5"/>
  <c r="T1126" i="5"/>
  <c r="M1126" i="5"/>
  <c r="AH1125" i="5"/>
  <c r="F1125" i="5" s="1"/>
  <c r="R1125" i="5" s="1"/>
  <c r="Q1125" i="5"/>
  <c r="B1125" i="5" s="1"/>
  <c r="M1125" i="5"/>
  <c r="E1125" i="5"/>
  <c r="C1125" i="5"/>
  <c r="AH1124" i="5"/>
  <c r="F1124" i="5" s="1"/>
  <c r="R1124" i="5" s="1"/>
  <c r="Q1124" i="5"/>
  <c r="M1124" i="5"/>
  <c r="C1124" i="5"/>
  <c r="AH1123" i="5"/>
  <c r="F1123" i="5" s="1"/>
  <c r="R1123" i="5" s="1"/>
  <c r="Q1123" i="5"/>
  <c r="E1123" i="5" s="1"/>
  <c r="M1123" i="5"/>
  <c r="C1123" i="5"/>
  <c r="AH1122" i="5"/>
  <c r="F1122" i="5" s="1"/>
  <c r="R1122" i="5" s="1"/>
  <c r="Q1122" i="5"/>
  <c r="E1122" i="5" s="1"/>
  <c r="M1122" i="5"/>
  <c r="C1122" i="5"/>
  <c r="AH1121" i="5"/>
  <c r="F1121" i="5" s="1"/>
  <c r="R1121" i="5" s="1"/>
  <c r="Q1121" i="5"/>
  <c r="B1121" i="5" s="1"/>
  <c r="M1121" i="5"/>
  <c r="C1121" i="5"/>
  <c r="AH1120" i="5"/>
  <c r="F1120" i="5" s="1"/>
  <c r="R1120" i="5" s="1"/>
  <c r="Q1120" i="5"/>
  <c r="M1120" i="5"/>
  <c r="C1120" i="5"/>
  <c r="AH1119" i="5"/>
  <c r="F1119" i="5" s="1"/>
  <c r="R1119" i="5" s="1"/>
  <c r="Q1119" i="5"/>
  <c r="E1119" i="5" s="1"/>
  <c r="M1119" i="5"/>
  <c r="C1119" i="5"/>
  <c r="AH1118" i="5"/>
  <c r="F1118" i="5" s="1"/>
  <c r="R1118" i="5" s="1"/>
  <c r="Q1118" i="5"/>
  <c r="E1118" i="5" s="1"/>
  <c r="M1118" i="5"/>
  <c r="C1118" i="5"/>
  <c r="B1118" i="5"/>
  <c r="AH1117" i="5"/>
  <c r="F1117" i="5" s="1"/>
  <c r="R1117" i="5" s="1"/>
  <c r="Q1117" i="5"/>
  <c r="B1117" i="5" s="1"/>
  <c r="M1117" i="5"/>
  <c r="C1117" i="5"/>
  <c r="AH1116" i="5"/>
  <c r="F1116" i="5" s="1"/>
  <c r="R1116" i="5" s="1"/>
  <c r="Q1116" i="5"/>
  <c r="E1116" i="5" s="1"/>
  <c r="M1116" i="5"/>
  <c r="C1116" i="5"/>
  <c r="B1116" i="5"/>
  <c r="AH1115" i="5"/>
  <c r="F1115" i="5" s="1"/>
  <c r="R1115" i="5" s="1"/>
  <c r="Q1115" i="5"/>
  <c r="E1115" i="5" s="1"/>
  <c r="M1115" i="5"/>
  <c r="C1115" i="5"/>
  <c r="AH1114" i="5"/>
  <c r="F1114" i="5" s="1"/>
  <c r="R1114" i="5" s="1"/>
  <c r="Q1114" i="5"/>
  <c r="M1114" i="5"/>
  <c r="E1114" i="5"/>
  <c r="C1114" i="5"/>
  <c r="B1114" i="5"/>
  <c r="AH1113" i="5"/>
  <c r="F1113" i="5" s="1"/>
  <c r="R1113" i="5" s="1"/>
  <c r="Q1113" i="5"/>
  <c r="B1113" i="5" s="1"/>
  <c r="M1113" i="5"/>
  <c r="C1113" i="5"/>
  <c r="AH1112" i="5"/>
  <c r="F1112" i="5" s="1"/>
  <c r="R1112" i="5" s="1"/>
  <c r="Q1112" i="5"/>
  <c r="E1112" i="5" s="1"/>
  <c r="M1112" i="5"/>
  <c r="C1112" i="5"/>
  <c r="AH1111" i="5"/>
  <c r="F1111" i="5" s="1"/>
  <c r="R1111" i="5" s="1"/>
  <c r="Q1111" i="5"/>
  <c r="M1111" i="5"/>
  <c r="C1111" i="5"/>
  <c r="AH1110" i="5"/>
  <c r="F1110" i="5" s="1"/>
  <c r="R1110" i="5" s="1"/>
  <c r="Q1110" i="5"/>
  <c r="M1110" i="5"/>
  <c r="C1110" i="5"/>
  <c r="AH1109" i="5"/>
  <c r="F1109" i="5" s="1"/>
  <c r="R1109" i="5" s="1"/>
  <c r="Q1109" i="5"/>
  <c r="B1109" i="5" s="1"/>
  <c r="M1109" i="5"/>
  <c r="E1109" i="5"/>
  <c r="C1109" i="5"/>
  <c r="AH1108" i="5"/>
  <c r="F1108" i="5" s="1"/>
  <c r="R1108" i="5" s="1"/>
  <c r="Q1108" i="5"/>
  <c r="M1108" i="5"/>
  <c r="C1108" i="5"/>
  <c r="AH1107" i="5"/>
  <c r="F1107" i="5" s="1"/>
  <c r="R1107" i="5" s="1"/>
  <c r="Q1107" i="5"/>
  <c r="E1107" i="5" s="1"/>
  <c r="M1107" i="5"/>
  <c r="C1107" i="5"/>
  <c r="AH1106" i="5"/>
  <c r="F1106" i="5" s="1"/>
  <c r="R1106" i="5" s="1"/>
  <c r="Q1106" i="5"/>
  <c r="E1106" i="5" s="1"/>
  <c r="M1106" i="5"/>
  <c r="C1106" i="5"/>
  <c r="AH1105" i="5"/>
  <c r="F1105" i="5" s="1"/>
  <c r="R1105" i="5" s="1"/>
  <c r="Q1105" i="5"/>
  <c r="B1105" i="5" s="1"/>
  <c r="M1105" i="5"/>
  <c r="C1105" i="5"/>
  <c r="AH1104" i="5"/>
  <c r="F1104" i="5" s="1"/>
  <c r="R1104" i="5" s="1"/>
  <c r="Q1104" i="5"/>
  <c r="M1104" i="5"/>
  <c r="C1104" i="5"/>
  <c r="AH1103" i="5"/>
  <c r="F1103" i="5" s="1"/>
  <c r="R1103" i="5" s="1"/>
  <c r="Q1103" i="5"/>
  <c r="M1103" i="5"/>
  <c r="C1103" i="5"/>
  <c r="AH1102" i="5"/>
  <c r="F1102" i="5" s="1"/>
  <c r="R1102" i="5" s="1"/>
  <c r="Q1102" i="5"/>
  <c r="E1102" i="5" s="1"/>
  <c r="M1102" i="5"/>
  <c r="C1102" i="5"/>
  <c r="B1102" i="5"/>
  <c r="AH1101" i="5"/>
  <c r="F1101" i="5" s="1"/>
  <c r="R1101" i="5" s="1"/>
  <c r="Q1101" i="5"/>
  <c r="B1101" i="5" s="1"/>
  <c r="M1101" i="5"/>
  <c r="C1101" i="5"/>
  <c r="AH1100" i="5"/>
  <c r="F1100" i="5" s="1"/>
  <c r="R1100" i="5" s="1"/>
  <c r="Q1100" i="5"/>
  <c r="M1100" i="5"/>
  <c r="E1100" i="5"/>
  <c r="C1100" i="5"/>
  <c r="B1100" i="5"/>
  <c r="AH1099" i="5"/>
  <c r="Y1099" i="5"/>
  <c r="W1099" i="5"/>
  <c r="U1099" i="5"/>
  <c r="AH1098" i="5"/>
  <c r="AH1097" i="5"/>
  <c r="AH1096" i="5"/>
  <c r="L1096" i="5"/>
  <c r="K1096" i="5"/>
  <c r="J1096" i="5"/>
  <c r="I1096" i="5"/>
  <c r="H1096" i="5"/>
  <c r="G1096" i="5"/>
  <c r="AH1095" i="5"/>
  <c r="Y1095" i="5"/>
  <c r="X1095" i="5"/>
  <c r="W1095" i="5"/>
  <c r="V1095" i="5"/>
  <c r="U1095" i="5"/>
  <c r="T1095" i="5"/>
  <c r="AH1094" i="5"/>
  <c r="Y1094" i="5"/>
  <c r="W1094" i="5"/>
  <c r="U1094" i="5"/>
  <c r="T1094" i="5"/>
  <c r="AH1093" i="5"/>
  <c r="Y1093" i="5"/>
  <c r="X1093" i="5"/>
  <c r="W1093" i="5"/>
  <c r="V1093" i="5"/>
  <c r="U1093" i="5"/>
  <c r="T1093" i="5"/>
  <c r="M1093" i="5"/>
  <c r="AH1092" i="5"/>
  <c r="F1092" i="5" s="1"/>
  <c r="R1092" i="5" s="1"/>
  <c r="Q1092" i="5"/>
  <c r="M1092" i="5"/>
  <c r="C1092" i="5"/>
  <c r="AH1091" i="5"/>
  <c r="F1091" i="5" s="1"/>
  <c r="R1091" i="5" s="1"/>
  <c r="Q1091" i="5"/>
  <c r="E1091" i="5" s="1"/>
  <c r="M1091" i="5"/>
  <c r="C1091" i="5"/>
  <c r="B1091" i="5"/>
  <c r="AH1090" i="5"/>
  <c r="Q1090" i="5"/>
  <c r="E1090" i="5" s="1"/>
  <c r="M1090" i="5"/>
  <c r="F1090" i="5"/>
  <c r="R1090" i="5" s="1"/>
  <c r="C1090" i="5"/>
  <c r="B1090" i="5"/>
  <c r="AH1089" i="5"/>
  <c r="F1089" i="5" s="1"/>
  <c r="R1089" i="5" s="1"/>
  <c r="Q1089" i="5"/>
  <c r="M1089" i="5"/>
  <c r="C1089" i="5"/>
  <c r="AH1088" i="5"/>
  <c r="F1088" i="5" s="1"/>
  <c r="R1088" i="5" s="1"/>
  <c r="Q1088" i="5"/>
  <c r="M1088" i="5"/>
  <c r="C1088" i="5"/>
  <c r="AH1087" i="5"/>
  <c r="F1087" i="5" s="1"/>
  <c r="R1087" i="5" s="1"/>
  <c r="Q1087" i="5"/>
  <c r="M1087" i="5"/>
  <c r="C1087" i="5"/>
  <c r="AH1086" i="5"/>
  <c r="F1086" i="5" s="1"/>
  <c r="R1086" i="5" s="1"/>
  <c r="Q1086" i="5"/>
  <c r="E1086" i="5" s="1"/>
  <c r="M1086" i="5"/>
  <c r="C1086" i="5"/>
  <c r="B1086" i="5"/>
  <c r="AH1085" i="5"/>
  <c r="F1085" i="5" s="1"/>
  <c r="R1085" i="5" s="1"/>
  <c r="Q1085" i="5"/>
  <c r="M1085" i="5"/>
  <c r="C1085" i="5"/>
  <c r="AH1084" i="5"/>
  <c r="F1084" i="5" s="1"/>
  <c r="R1084" i="5" s="1"/>
  <c r="Q1084" i="5"/>
  <c r="B1084" i="5" s="1"/>
  <c r="M1084" i="5"/>
  <c r="C1084" i="5"/>
  <c r="AH1083" i="5"/>
  <c r="F1083" i="5" s="1"/>
  <c r="R1083" i="5" s="1"/>
  <c r="Q1083" i="5"/>
  <c r="E1083" i="5" s="1"/>
  <c r="M1083" i="5"/>
  <c r="C1083" i="5"/>
  <c r="AH1082" i="5"/>
  <c r="F1082" i="5" s="1"/>
  <c r="R1082" i="5" s="1"/>
  <c r="Q1082" i="5"/>
  <c r="E1082" i="5" s="1"/>
  <c r="M1082" i="5"/>
  <c r="C1082" i="5"/>
  <c r="AH1081" i="5"/>
  <c r="F1081" i="5" s="1"/>
  <c r="R1081" i="5" s="1"/>
  <c r="Q1081" i="5"/>
  <c r="E1081" i="5" s="1"/>
  <c r="M1081" i="5"/>
  <c r="C1081" i="5"/>
  <c r="AH1080" i="5"/>
  <c r="F1080" i="5" s="1"/>
  <c r="R1080" i="5" s="1"/>
  <c r="Q1080" i="5"/>
  <c r="B1080" i="5" s="1"/>
  <c r="M1080" i="5"/>
  <c r="C1080" i="5"/>
  <c r="AH1079" i="5"/>
  <c r="F1079" i="5" s="1"/>
  <c r="R1079" i="5" s="1"/>
  <c r="Q1079" i="5"/>
  <c r="E1079" i="5" s="1"/>
  <c r="M1079" i="5"/>
  <c r="C1079" i="5"/>
  <c r="B1079" i="5"/>
  <c r="AH1078" i="5"/>
  <c r="F1078" i="5" s="1"/>
  <c r="R1078" i="5" s="1"/>
  <c r="Q1078" i="5"/>
  <c r="E1078" i="5" s="1"/>
  <c r="M1078" i="5"/>
  <c r="C1078" i="5"/>
  <c r="B1078" i="5"/>
  <c r="AH1077" i="5"/>
  <c r="Q1077" i="5"/>
  <c r="E1077" i="5" s="1"/>
  <c r="M1077" i="5"/>
  <c r="F1077" i="5"/>
  <c r="R1077" i="5" s="1"/>
  <c r="C1077" i="5"/>
  <c r="AH1076" i="5"/>
  <c r="F1076" i="5" s="1"/>
  <c r="R1076" i="5" s="1"/>
  <c r="Q1076" i="5"/>
  <c r="M1076" i="5"/>
  <c r="C1076" i="5"/>
  <c r="AH1075" i="5"/>
  <c r="F1075" i="5" s="1"/>
  <c r="R1075" i="5" s="1"/>
  <c r="Q1075" i="5"/>
  <c r="E1075" i="5" s="1"/>
  <c r="M1075" i="5"/>
  <c r="C1075" i="5"/>
  <c r="AH1074" i="5"/>
  <c r="F1074" i="5" s="1"/>
  <c r="R1074" i="5" s="1"/>
  <c r="Q1074" i="5"/>
  <c r="E1074" i="5" s="1"/>
  <c r="M1074" i="5"/>
  <c r="C1074" i="5"/>
  <c r="AH1073" i="5"/>
  <c r="F1073" i="5" s="1"/>
  <c r="R1073" i="5" s="1"/>
  <c r="Q1073" i="5"/>
  <c r="E1073" i="5" s="1"/>
  <c r="M1073" i="5"/>
  <c r="C1073" i="5"/>
  <c r="AH1072" i="5"/>
  <c r="F1072" i="5" s="1"/>
  <c r="R1072" i="5" s="1"/>
  <c r="Q1072" i="5"/>
  <c r="B1072" i="5" s="1"/>
  <c r="M1072" i="5"/>
  <c r="C1072" i="5"/>
  <c r="AH1071" i="5"/>
  <c r="F1071" i="5" s="1"/>
  <c r="R1071" i="5" s="1"/>
  <c r="Q1071" i="5"/>
  <c r="E1071" i="5" s="1"/>
  <c r="M1071" i="5"/>
  <c r="C1071" i="5"/>
  <c r="AH1070" i="5"/>
  <c r="F1070" i="5" s="1"/>
  <c r="R1070" i="5" s="1"/>
  <c r="Q1070" i="5"/>
  <c r="E1070" i="5" s="1"/>
  <c r="M1070" i="5"/>
  <c r="C1070" i="5"/>
  <c r="AH1069" i="5"/>
  <c r="F1069" i="5" s="1"/>
  <c r="R1069" i="5" s="1"/>
  <c r="Q1069" i="5"/>
  <c r="E1069" i="5" s="1"/>
  <c r="M1069" i="5"/>
  <c r="C1069" i="5"/>
  <c r="AH1068" i="5"/>
  <c r="F1068" i="5" s="1"/>
  <c r="R1068" i="5" s="1"/>
  <c r="Q1068" i="5"/>
  <c r="B1068" i="5" s="1"/>
  <c r="M1068" i="5"/>
  <c r="C1068" i="5"/>
  <c r="AH1067" i="5"/>
  <c r="F1067" i="5" s="1"/>
  <c r="R1067" i="5" s="1"/>
  <c r="Q1067" i="5"/>
  <c r="E1067" i="5" s="1"/>
  <c r="M1067" i="5"/>
  <c r="C1067" i="5"/>
  <c r="AH1066" i="5"/>
  <c r="Y1066" i="5"/>
  <c r="W1066" i="5"/>
  <c r="U1066" i="5"/>
  <c r="AH1065" i="5"/>
  <c r="AH1064" i="5"/>
  <c r="AH1063" i="5"/>
  <c r="L1063" i="5"/>
  <c r="K1063" i="5"/>
  <c r="J1063" i="5"/>
  <c r="I1063" i="5"/>
  <c r="H1063" i="5"/>
  <c r="G1063" i="5"/>
  <c r="AH1062" i="5"/>
  <c r="Y1062" i="5"/>
  <c r="X1062" i="5"/>
  <c r="W1062" i="5"/>
  <c r="V1062" i="5"/>
  <c r="U1062" i="5"/>
  <c r="T1062" i="5"/>
  <c r="AH1061" i="5"/>
  <c r="Y1061" i="5"/>
  <c r="W1061" i="5"/>
  <c r="U1061" i="5"/>
  <c r="T1061" i="5"/>
  <c r="AH1060" i="5"/>
  <c r="Y1060" i="5"/>
  <c r="X1060" i="5"/>
  <c r="W1060" i="5"/>
  <c r="V1060" i="5"/>
  <c r="U1060" i="5"/>
  <c r="T1060" i="5"/>
  <c r="M1060" i="5"/>
  <c r="AH1059" i="5"/>
  <c r="F1059" i="5" s="1"/>
  <c r="R1059" i="5" s="1"/>
  <c r="Q1059" i="5"/>
  <c r="M1059" i="5"/>
  <c r="C1059" i="5"/>
  <c r="AH1058" i="5"/>
  <c r="F1058" i="5" s="1"/>
  <c r="R1058" i="5" s="1"/>
  <c r="Q1058" i="5"/>
  <c r="E1058" i="5" s="1"/>
  <c r="M1058" i="5"/>
  <c r="C1058" i="5"/>
  <c r="AH1057" i="5"/>
  <c r="F1057" i="5" s="1"/>
  <c r="R1057" i="5" s="1"/>
  <c r="Q1057" i="5"/>
  <c r="E1057" i="5" s="1"/>
  <c r="M1057" i="5"/>
  <c r="C1057" i="5"/>
  <c r="B1057" i="5"/>
  <c r="AH1056" i="5"/>
  <c r="F1056" i="5" s="1"/>
  <c r="R1056" i="5" s="1"/>
  <c r="Q1056" i="5"/>
  <c r="B1056" i="5" s="1"/>
  <c r="M1056" i="5"/>
  <c r="C1056" i="5"/>
  <c r="AH1055" i="5"/>
  <c r="F1055" i="5" s="1"/>
  <c r="R1055" i="5" s="1"/>
  <c r="Q1055" i="5"/>
  <c r="M1055" i="5"/>
  <c r="C1055" i="5"/>
  <c r="AH1054" i="5"/>
  <c r="F1054" i="5" s="1"/>
  <c r="R1054" i="5" s="1"/>
  <c r="Q1054" i="5"/>
  <c r="M1054" i="5"/>
  <c r="C1054" i="5"/>
  <c r="AH1053" i="5"/>
  <c r="F1053" i="5" s="1"/>
  <c r="R1053" i="5" s="1"/>
  <c r="Q1053" i="5"/>
  <c r="E1053" i="5" s="1"/>
  <c r="M1053" i="5"/>
  <c r="C1053" i="5"/>
  <c r="B1053" i="5"/>
  <c r="AH1052" i="5"/>
  <c r="F1052" i="5" s="1"/>
  <c r="R1052" i="5" s="1"/>
  <c r="Q1052" i="5"/>
  <c r="E1052" i="5" s="1"/>
  <c r="M1052" i="5"/>
  <c r="C1052" i="5"/>
  <c r="AH1051" i="5"/>
  <c r="F1051" i="5" s="1"/>
  <c r="R1051" i="5" s="1"/>
  <c r="Q1051" i="5"/>
  <c r="B1051" i="5" s="1"/>
  <c r="M1051" i="5"/>
  <c r="C1051" i="5"/>
  <c r="AH1050" i="5"/>
  <c r="F1050" i="5" s="1"/>
  <c r="R1050" i="5" s="1"/>
  <c r="Q1050" i="5"/>
  <c r="M1050" i="5"/>
  <c r="C1050" i="5"/>
  <c r="AH1049" i="5"/>
  <c r="F1049" i="5" s="1"/>
  <c r="R1049" i="5" s="1"/>
  <c r="Q1049" i="5"/>
  <c r="E1049" i="5" s="1"/>
  <c r="M1049" i="5"/>
  <c r="C1049" i="5"/>
  <c r="AH1048" i="5"/>
  <c r="F1048" i="5" s="1"/>
  <c r="R1048" i="5" s="1"/>
  <c r="Q1048" i="5"/>
  <c r="E1048" i="5" s="1"/>
  <c r="M1048" i="5"/>
  <c r="C1048" i="5"/>
  <c r="AH1047" i="5"/>
  <c r="F1047" i="5" s="1"/>
  <c r="R1047" i="5" s="1"/>
  <c r="Q1047" i="5"/>
  <c r="B1047" i="5" s="1"/>
  <c r="M1047" i="5"/>
  <c r="C1047" i="5"/>
  <c r="AH1046" i="5"/>
  <c r="F1046" i="5" s="1"/>
  <c r="R1046" i="5" s="1"/>
  <c r="Q1046" i="5"/>
  <c r="E1046" i="5" s="1"/>
  <c r="M1046" i="5"/>
  <c r="C1046" i="5"/>
  <c r="AH1045" i="5"/>
  <c r="F1045" i="5" s="1"/>
  <c r="R1045" i="5" s="1"/>
  <c r="Q1045" i="5"/>
  <c r="E1045" i="5" s="1"/>
  <c r="M1045" i="5"/>
  <c r="C1045" i="5"/>
  <c r="AH1044" i="5"/>
  <c r="F1044" i="5" s="1"/>
  <c r="R1044" i="5" s="1"/>
  <c r="Q1044" i="5"/>
  <c r="B1044" i="5" s="1"/>
  <c r="M1044" i="5"/>
  <c r="C1044" i="5"/>
  <c r="AH1043" i="5"/>
  <c r="F1043" i="5" s="1"/>
  <c r="R1043" i="5" s="1"/>
  <c r="Q1043" i="5"/>
  <c r="M1043" i="5"/>
  <c r="C1043" i="5"/>
  <c r="AH1042" i="5"/>
  <c r="F1042" i="5" s="1"/>
  <c r="R1042" i="5" s="1"/>
  <c r="Q1042" i="5"/>
  <c r="E1042" i="5" s="1"/>
  <c r="M1042" i="5"/>
  <c r="C1042" i="5"/>
  <c r="AH1041" i="5"/>
  <c r="F1041" i="5" s="1"/>
  <c r="R1041" i="5" s="1"/>
  <c r="Q1041" i="5"/>
  <c r="E1041" i="5" s="1"/>
  <c r="M1041" i="5"/>
  <c r="C1041" i="5"/>
  <c r="B1041" i="5"/>
  <c r="AH1040" i="5"/>
  <c r="F1040" i="5" s="1"/>
  <c r="R1040" i="5" s="1"/>
  <c r="Q1040" i="5"/>
  <c r="B1040" i="5" s="1"/>
  <c r="M1040" i="5"/>
  <c r="C1040" i="5"/>
  <c r="AH1039" i="5"/>
  <c r="F1039" i="5" s="1"/>
  <c r="R1039" i="5" s="1"/>
  <c r="Q1039" i="5"/>
  <c r="M1039" i="5"/>
  <c r="C1039" i="5"/>
  <c r="AH1038" i="5"/>
  <c r="F1038" i="5" s="1"/>
  <c r="R1038" i="5" s="1"/>
  <c r="Q1038" i="5"/>
  <c r="E1038" i="5" s="1"/>
  <c r="M1038" i="5"/>
  <c r="C1038" i="5"/>
  <c r="AH1037" i="5"/>
  <c r="F1037" i="5" s="1"/>
  <c r="R1037" i="5" s="1"/>
  <c r="Q1037" i="5"/>
  <c r="E1037" i="5" s="1"/>
  <c r="M1037" i="5"/>
  <c r="C1037" i="5"/>
  <c r="B1037" i="5"/>
  <c r="AH1036" i="5"/>
  <c r="F1036" i="5" s="1"/>
  <c r="R1036" i="5" s="1"/>
  <c r="Q1036" i="5"/>
  <c r="B1036" i="5" s="1"/>
  <c r="M1036" i="5"/>
  <c r="C1036" i="5"/>
  <c r="AH1035" i="5"/>
  <c r="F1035" i="5" s="1"/>
  <c r="R1035" i="5" s="1"/>
  <c r="Q1035" i="5"/>
  <c r="M1035" i="5"/>
  <c r="C1035" i="5"/>
  <c r="AH1034" i="5"/>
  <c r="F1034" i="5" s="1"/>
  <c r="R1034" i="5" s="1"/>
  <c r="Q1034" i="5"/>
  <c r="E1034" i="5" s="1"/>
  <c r="M1034" i="5"/>
  <c r="C1034" i="5"/>
  <c r="B1034" i="5"/>
  <c r="AH1033" i="5"/>
  <c r="Y1033" i="5"/>
  <c r="W1033" i="5"/>
  <c r="U1033" i="5"/>
  <c r="AH1032" i="5"/>
  <c r="AH1031" i="5"/>
  <c r="AH1030" i="5"/>
  <c r="L1030" i="5"/>
  <c r="K1030" i="5"/>
  <c r="J1030" i="5"/>
  <c r="I1030" i="5"/>
  <c r="H1030" i="5"/>
  <c r="G1030" i="5"/>
  <c r="AH1029" i="5"/>
  <c r="Y1029" i="5"/>
  <c r="X1029" i="5"/>
  <c r="W1029" i="5"/>
  <c r="V1029" i="5"/>
  <c r="U1029" i="5"/>
  <c r="T1029" i="5"/>
  <c r="AH1028" i="5"/>
  <c r="Y1028" i="5"/>
  <c r="W1028" i="5"/>
  <c r="U1028" i="5"/>
  <c r="T1028" i="5"/>
  <c r="AH1027" i="5"/>
  <c r="Y1027" i="5"/>
  <c r="X1027" i="5"/>
  <c r="W1027" i="5"/>
  <c r="V1027" i="5"/>
  <c r="U1027" i="5"/>
  <c r="T1027" i="5"/>
  <c r="M1027" i="5"/>
  <c r="AH1026" i="5"/>
  <c r="F1026" i="5" s="1"/>
  <c r="R1026" i="5" s="1"/>
  <c r="Q1026" i="5"/>
  <c r="E1026" i="5" s="1"/>
  <c r="M1026" i="5"/>
  <c r="C1026" i="5"/>
  <c r="AH1025" i="5"/>
  <c r="F1025" i="5" s="1"/>
  <c r="R1025" i="5" s="1"/>
  <c r="Q1025" i="5"/>
  <c r="B1025" i="5" s="1"/>
  <c r="M1025" i="5"/>
  <c r="E1025" i="5"/>
  <c r="C1025" i="5"/>
  <c r="AH1024" i="5"/>
  <c r="F1024" i="5" s="1"/>
  <c r="R1024" i="5" s="1"/>
  <c r="Q1024" i="5"/>
  <c r="M1024" i="5"/>
  <c r="C1024" i="5"/>
  <c r="AH1023" i="5"/>
  <c r="F1023" i="5" s="1"/>
  <c r="R1023" i="5" s="1"/>
  <c r="Q1023" i="5"/>
  <c r="B1023" i="5" s="1"/>
  <c r="M1023" i="5"/>
  <c r="C1023" i="5"/>
  <c r="AH1022" i="5"/>
  <c r="F1022" i="5" s="1"/>
  <c r="R1022" i="5" s="1"/>
  <c r="Q1022" i="5"/>
  <c r="E1022" i="5" s="1"/>
  <c r="M1022" i="5"/>
  <c r="C1022" i="5"/>
  <c r="AH1021" i="5"/>
  <c r="F1021" i="5" s="1"/>
  <c r="R1021" i="5" s="1"/>
  <c r="Q1021" i="5"/>
  <c r="E1021" i="5" s="1"/>
  <c r="M1021" i="5"/>
  <c r="C1021" i="5"/>
  <c r="AH1020" i="5"/>
  <c r="F1020" i="5" s="1"/>
  <c r="R1020" i="5" s="1"/>
  <c r="Q1020" i="5"/>
  <c r="B1020" i="5" s="1"/>
  <c r="M1020" i="5"/>
  <c r="C1020" i="5"/>
  <c r="AH1019" i="5"/>
  <c r="F1019" i="5" s="1"/>
  <c r="R1019" i="5" s="1"/>
  <c r="Q1019" i="5"/>
  <c r="B1019" i="5" s="1"/>
  <c r="M1019" i="5"/>
  <c r="C1019" i="5"/>
  <c r="AH1018" i="5"/>
  <c r="F1018" i="5" s="1"/>
  <c r="R1018" i="5" s="1"/>
  <c r="Q1018" i="5"/>
  <c r="E1018" i="5" s="1"/>
  <c r="M1018" i="5"/>
  <c r="C1018" i="5"/>
  <c r="B1018" i="5"/>
  <c r="AH1017" i="5"/>
  <c r="F1017" i="5" s="1"/>
  <c r="R1017" i="5" s="1"/>
  <c r="Q1017" i="5"/>
  <c r="M1017" i="5"/>
  <c r="C1017" i="5"/>
  <c r="AH1016" i="5"/>
  <c r="F1016" i="5" s="1"/>
  <c r="R1016" i="5" s="1"/>
  <c r="Q1016" i="5"/>
  <c r="M1016" i="5"/>
  <c r="C1016" i="5"/>
  <c r="AH1015" i="5"/>
  <c r="F1015" i="5" s="1"/>
  <c r="R1015" i="5" s="1"/>
  <c r="Q1015" i="5"/>
  <c r="B1015" i="5" s="1"/>
  <c r="M1015" i="5"/>
  <c r="C1015" i="5"/>
  <c r="AH1014" i="5"/>
  <c r="F1014" i="5" s="1"/>
  <c r="R1014" i="5" s="1"/>
  <c r="Q1014" i="5"/>
  <c r="E1014" i="5" s="1"/>
  <c r="M1014" i="5"/>
  <c r="C1014" i="5"/>
  <c r="B1014" i="5"/>
  <c r="AH1013" i="5"/>
  <c r="F1013" i="5" s="1"/>
  <c r="R1013" i="5" s="1"/>
  <c r="Q1013" i="5"/>
  <c r="E1013" i="5" s="1"/>
  <c r="M1013" i="5"/>
  <c r="C1013" i="5"/>
  <c r="AH1012" i="5"/>
  <c r="F1012" i="5" s="1"/>
  <c r="R1012" i="5" s="1"/>
  <c r="Q1012" i="5"/>
  <c r="B1012" i="5" s="1"/>
  <c r="M1012" i="5"/>
  <c r="C1012" i="5"/>
  <c r="AH1011" i="5"/>
  <c r="F1011" i="5" s="1"/>
  <c r="R1011" i="5" s="1"/>
  <c r="Q1011" i="5"/>
  <c r="B1011" i="5" s="1"/>
  <c r="M1011" i="5"/>
  <c r="C1011" i="5"/>
  <c r="AH1010" i="5"/>
  <c r="F1010" i="5" s="1"/>
  <c r="R1010" i="5" s="1"/>
  <c r="Q1010" i="5"/>
  <c r="E1010" i="5" s="1"/>
  <c r="M1010" i="5"/>
  <c r="C1010" i="5"/>
  <c r="AH1009" i="5"/>
  <c r="F1009" i="5" s="1"/>
  <c r="R1009" i="5" s="1"/>
  <c r="Q1009" i="5"/>
  <c r="E1009" i="5" s="1"/>
  <c r="M1009" i="5"/>
  <c r="C1009" i="5"/>
  <c r="B1009" i="5"/>
  <c r="AH1008" i="5"/>
  <c r="F1008" i="5" s="1"/>
  <c r="R1008" i="5" s="1"/>
  <c r="Q1008" i="5"/>
  <c r="B1008" i="5" s="1"/>
  <c r="M1008" i="5"/>
  <c r="C1008" i="5"/>
  <c r="AH1007" i="5"/>
  <c r="F1007" i="5" s="1"/>
  <c r="R1007" i="5" s="1"/>
  <c r="Q1007" i="5"/>
  <c r="B1007" i="5" s="1"/>
  <c r="M1007" i="5"/>
  <c r="C1007" i="5"/>
  <c r="AH1006" i="5"/>
  <c r="F1006" i="5" s="1"/>
  <c r="R1006" i="5" s="1"/>
  <c r="Q1006" i="5"/>
  <c r="E1006" i="5" s="1"/>
  <c r="M1006" i="5"/>
  <c r="C1006" i="5"/>
  <c r="B1006" i="5"/>
  <c r="AH1005" i="5"/>
  <c r="F1005" i="5" s="1"/>
  <c r="R1005" i="5" s="1"/>
  <c r="Q1005" i="5"/>
  <c r="B1005" i="5" s="1"/>
  <c r="M1005" i="5"/>
  <c r="C1005" i="5"/>
  <c r="AH1004" i="5"/>
  <c r="F1004" i="5" s="1"/>
  <c r="R1004" i="5" s="1"/>
  <c r="Q1004" i="5"/>
  <c r="M1004" i="5"/>
  <c r="C1004" i="5"/>
  <c r="AH1003" i="5"/>
  <c r="F1003" i="5" s="1"/>
  <c r="R1003" i="5" s="1"/>
  <c r="Q1003" i="5"/>
  <c r="B1003" i="5" s="1"/>
  <c r="M1003" i="5"/>
  <c r="C1003" i="5"/>
  <c r="AH1002" i="5"/>
  <c r="F1002" i="5" s="1"/>
  <c r="R1002" i="5" s="1"/>
  <c r="Q1002" i="5"/>
  <c r="E1002" i="5" s="1"/>
  <c r="M1002" i="5"/>
  <c r="C1002" i="5"/>
  <c r="AH1001" i="5"/>
  <c r="F1001" i="5" s="1"/>
  <c r="R1001" i="5" s="1"/>
  <c r="Q1001" i="5"/>
  <c r="E1001" i="5" s="1"/>
  <c r="M1001" i="5"/>
  <c r="C1001" i="5"/>
  <c r="AH1000" i="5"/>
  <c r="Y1000" i="5"/>
  <c r="W1000" i="5"/>
  <c r="U1000" i="5"/>
  <c r="AH999" i="5"/>
  <c r="AH998" i="5"/>
  <c r="AH997" i="5"/>
  <c r="L997" i="5"/>
  <c r="K997" i="5"/>
  <c r="J997" i="5"/>
  <c r="I997" i="5"/>
  <c r="H997" i="5"/>
  <c r="G997" i="5"/>
  <c r="AH996" i="5"/>
  <c r="Y996" i="5"/>
  <c r="X996" i="5"/>
  <c r="W996" i="5"/>
  <c r="V996" i="5"/>
  <c r="U996" i="5"/>
  <c r="T996" i="5"/>
  <c r="AH995" i="5"/>
  <c r="Y995" i="5"/>
  <c r="W995" i="5"/>
  <c r="U995" i="5"/>
  <c r="T995" i="5"/>
  <c r="AH994" i="5"/>
  <c r="Y994" i="5"/>
  <c r="X994" i="5"/>
  <c r="W994" i="5"/>
  <c r="V994" i="5"/>
  <c r="U994" i="5"/>
  <c r="T994" i="5"/>
  <c r="M994" i="5"/>
  <c r="AH993" i="5"/>
  <c r="Q993" i="5"/>
  <c r="E993" i="5" s="1"/>
  <c r="M993" i="5"/>
  <c r="F993" i="5"/>
  <c r="R993" i="5" s="1"/>
  <c r="C993" i="5"/>
  <c r="B993" i="5"/>
  <c r="AH992" i="5"/>
  <c r="F992" i="5" s="1"/>
  <c r="R992" i="5" s="1"/>
  <c r="Q992" i="5"/>
  <c r="B992" i="5" s="1"/>
  <c r="M992" i="5"/>
  <c r="C992" i="5"/>
  <c r="AH991" i="5"/>
  <c r="F991" i="5" s="1"/>
  <c r="R991" i="5" s="1"/>
  <c r="Q991" i="5"/>
  <c r="M991" i="5"/>
  <c r="C991" i="5"/>
  <c r="AH990" i="5"/>
  <c r="F990" i="5" s="1"/>
  <c r="R990" i="5" s="1"/>
  <c r="Q990" i="5"/>
  <c r="B990" i="5" s="1"/>
  <c r="M990" i="5"/>
  <c r="C990" i="5"/>
  <c r="AH989" i="5"/>
  <c r="F989" i="5" s="1"/>
  <c r="R989" i="5" s="1"/>
  <c r="Q989" i="5"/>
  <c r="M989" i="5"/>
  <c r="C989" i="5"/>
  <c r="AH988" i="5"/>
  <c r="F988" i="5" s="1"/>
  <c r="R988" i="5" s="1"/>
  <c r="Q988" i="5"/>
  <c r="E988" i="5" s="1"/>
  <c r="M988" i="5"/>
  <c r="C988" i="5"/>
  <c r="AH987" i="5"/>
  <c r="F987" i="5" s="1"/>
  <c r="R987" i="5" s="1"/>
  <c r="Q987" i="5"/>
  <c r="B987" i="5" s="1"/>
  <c r="M987" i="5"/>
  <c r="C987" i="5"/>
  <c r="AH986" i="5"/>
  <c r="F986" i="5" s="1"/>
  <c r="R986" i="5" s="1"/>
  <c r="Q986" i="5"/>
  <c r="B986" i="5" s="1"/>
  <c r="M986" i="5"/>
  <c r="C986" i="5"/>
  <c r="AH985" i="5"/>
  <c r="F985" i="5" s="1"/>
  <c r="R985" i="5" s="1"/>
  <c r="Q985" i="5"/>
  <c r="E985" i="5" s="1"/>
  <c r="M985" i="5"/>
  <c r="C985" i="5"/>
  <c r="AH984" i="5"/>
  <c r="F984" i="5" s="1"/>
  <c r="R984" i="5" s="1"/>
  <c r="Q984" i="5"/>
  <c r="B984" i="5" s="1"/>
  <c r="M984" i="5"/>
  <c r="C984" i="5"/>
  <c r="AH983" i="5"/>
  <c r="F983" i="5" s="1"/>
  <c r="R983" i="5" s="1"/>
  <c r="Q983" i="5"/>
  <c r="B983" i="5" s="1"/>
  <c r="M983" i="5"/>
  <c r="C983" i="5"/>
  <c r="AH982" i="5"/>
  <c r="F982" i="5" s="1"/>
  <c r="R982" i="5" s="1"/>
  <c r="Q982" i="5"/>
  <c r="B982" i="5" s="1"/>
  <c r="M982" i="5"/>
  <c r="C982" i="5"/>
  <c r="AH981" i="5"/>
  <c r="F981" i="5" s="1"/>
  <c r="R981" i="5" s="1"/>
  <c r="Q981" i="5"/>
  <c r="M981" i="5"/>
  <c r="C981" i="5"/>
  <c r="AH980" i="5"/>
  <c r="F980" i="5" s="1"/>
  <c r="R980" i="5" s="1"/>
  <c r="Q980" i="5"/>
  <c r="E980" i="5" s="1"/>
  <c r="M980" i="5"/>
  <c r="C980" i="5"/>
  <c r="B980" i="5"/>
  <c r="AH979" i="5"/>
  <c r="F979" i="5" s="1"/>
  <c r="R979" i="5" s="1"/>
  <c r="Q979" i="5"/>
  <c r="B979" i="5" s="1"/>
  <c r="M979" i="5"/>
  <c r="C979" i="5"/>
  <c r="AH978" i="5"/>
  <c r="F978" i="5" s="1"/>
  <c r="R978" i="5" s="1"/>
  <c r="Q978" i="5"/>
  <c r="B978" i="5" s="1"/>
  <c r="M978" i="5"/>
  <c r="C978" i="5"/>
  <c r="AH977" i="5"/>
  <c r="F977" i="5" s="1"/>
  <c r="R977" i="5" s="1"/>
  <c r="Q977" i="5"/>
  <c r="E977" i="5" s="1"/>
  <c r="M977" i="5"/>
  <c r="C977" i="5"/>
  <c r="B977" i="5"/>
  <c r="AH976" i="5"/>
  <c r="F976" i="5" s="1"/>
  <c r="R976" i="5" s="1"/>
  <c r="Q976" i="5"/>
  <c r="B976" i="5" s="1"/>
  <c r="M976" i="5"/>
  <c r="C976" i="5"/>
  <c r="AH975" i="5"/>
  <c r="F975" i="5" s="1"/>
  <c r="R975" i="5" s="1"/>
  <c r="Q975" i="5"/>
  <c r="B975" i="5" s="1"/>
  <c r="M975" i="5"/>
  <c r="C975" i="5"/>
  <c r="AH974" i="5"/>
  <c r="F974" i="5" s="1"/>
  <c r="R974" i="5" s="1"/>
  <c r="Q974" i="5"/>
  <c r="B974" i="5" s="1"/>
  <c r="M974" i="5"/>
  <c r="C974" i="5"/>
  <c r="AH973" i="5"/>
  <c r="F973" i="5" s="1"/>
  <c r="R973" i="5" s="1"/>
  <c r="Q973" i="5"/>
  <c r="M973" i="5"/>
  <c r="C973" i="5"/>
  <c r="AH972" i="5"/>
  <c r="F972" i="5" s="1"/>
  <c r="R972" i="5" s="1"/>
  <c r="Q972" i="5"/>
  <c r="M972" i="5"/>
  <c r="C972" i="5"/>
  <c r="AH971" i="5"/>
  <c r="F971" i="5" s="1"/>
  <c r="R971" i="5" s="1"/>
  <c r="Q971" i="5"/>
  <c r="B971" i="5" s="1"/>
  <c r="M971" i="5"/>
  <c r="C971" i="5"/>
  <c r="AH970" i="5"/>
  <c r="F970" i="5" s="1"/>
  <c r="R970" i="5" s="1"/>
  <c r="Q970" i="5"/>
  <c r="B970" i="5" s="1"/>
  <c r="M970" i="5"/>
  <c r="C970" i="5"/>
  <c r="AH969" i="5"/>
  <c r="F969" i="5" s="1"/>
  <c r="R969" i="5" s="1"/>
  <c r="Q969" i="5"/>
  <c r="E969" i="5" s="1"/>
  <c r="M969" i="5"/>
  <c r="C969" i="5"/>
  <c r="AH968" i="5"/>
  <c r="F968" i="5" s="1"/>
  <c r="R968" i="5" s="1"/>
  <c r="Q968" i="5"/>
  <c r="B968" i="5" s="1"/>
  <c r="M968" i="5"/>
  <c r="C968" i="5"/>
  <c r="AH967" i="5"/>
  <c r="Y967" i="5"/>
  <c r="W967" i="5"/>
  <c r="U967" i="5"/>
  <c r="AH966" i="5"/>
  <c r="AH965" i="5"/>
  <c r="AH964" i="5"/>
  <c r="L964" i="5"/>
  <c r="K964" i="5"/>
  <c r="J964" i="5"/>
  <c r="I964" i="5"/>
  <c r="H964" i="5"/>
  <c r="G964" i="5"/>
  <c r="AH963" i="5"/>
  <c r="Y963" i="5"/>
  <c r="X963" i="5"/>
  <c r="W963" i="5"/>
  <c r="V963" i="5"/>
  <c r="U963" i="5"/>
  <c r="T963" i="5"/>
  <c r="AH962" i="5"/>
  <c r="Y962" i="5"/>
  <c r="W962" i="5"/>
  <c r="U962" i="5"/>
  <c r="T962" i="5"/>
  <c r="AH961" i="5"/>
  <c r="Y961" i="5"/>
  <c r="X961" i="5"/>
  <c r="W961" i="5"/>
  <c r="V961" i="5"/>
  <c r="U961" i="5"/>
  <c r="T961" i="5"/>
  <c r="M961" i="5"/>
  <c r="AH960" i="5"/>
  <c r="F960" i="5" s="1"/>
  <c r="R960" i="5" s="1"/>
  <c r="Q960" i="5"/>
  <c r="E960" i="5" s="1"/>
  <c r="M960" i="5"/>
  <c r="C960" i="5"/>
  <c r="AH959" i="5"/>
  <c r="F959" i="5" s="1"/>
  <c r="R959" i="5" s="1"/>
  <c r="Q959" i="5"/>
  <c r="E959" i="5" s="1"/>
  <c r="M959" i="5"/>
  <c r="C959" i="5"/>
  <c r="AH958" i="5"/>
  <c r="F958" i="5" s="1"/>
  <c r="R958" i="5" s="1"/>
  <c r="Q958" i="5"/>
  <c r="B958" i="5" s="1"/>
  <c r="M958" i="5"/>
  <c r="C958" i="5"/>
  <c r="AH957" i="5"/>
  <c r="F957" i="5" s="1"/>
  <c r="R957" i="5" s="1"/>
  <c r="Q957" i="5"/>
  <c r="B957" i="5" s="1"/>
  <c r="M957" i="5"/>
  <c r="C957" i="5"/>
  <c r="AH956" i="5"/>
  <c r="Q956" i="5"/>
  <c r="E956" i="5" s="1"/>
  <c r="M956" i="5"/>
  <c r="F956" i="5"/>
  <c r="R956" i="5" s="1"/>
  <c r="C956" i="5"/>
  <c r="B956" i="5"/>
  <c r="AH955" i="5"/>
  <c r="F955" i="5" s="1"/>
  <c r="R955" i="5" s="1"/>
  <c r="Q955" i="5"/>
  <c r="B955" i="5" s="1"/>
  <c r="M955" i="5"/>
  <c r="C955" i="5"/>
  <c r="AH954" i="5"/>
  <c r="F954" i="5" s="1"/>
  <c r="R954" i="5" s="1"/>
  <c r="Q954" i="5"/>
  <c r="M954" i="5"/>
  <c r="C954" i="5"/>
  <c r="AH953" i="5"/>
  <c r="F953" i="5" s="1"/>
  <c r="R953" i="5" s="1"/>
  <c r="Q953" i="5"/>
  <c r="B953" i="5" s="1"/>
  <c r="M953" i="5"/>
  <c r="C953" i="5"/>
  <c r="AH952" i="5"/>
  <c r="F952" i="5" s="1"/>
  <c r="R952" i="5" s="1"/>
  <c r="Q952" i="5"/>
  <c r="M952" i="5"/>
  <c r="C952" i="5"/>
  <c r="AH951" i="5"/>
  <c r="F951" i="5" s="1"/>
  <c r="R951" i="5" s="1"/>
  <c r="Q951" i="5"/>
  <c r="M951" i="5"/>
  <c r="C951" i="5"/>
  <c r="AH950" i="5"/>
  <c r="F950" i="5" s="1"/>
  <c r="R950" i="5" s="1"/>
  <c r="Q950" i="5"/>
  <c r="B950" i="5" s="1"/>
  <c r="M950" i="5"/>
  <c r="C950" i="5"/>
  <c r="AH949" i="5"/>
  <c r="F949" i="5" s="1"/>
  <c r="R949" i="5" s="1"/>
  <c r="Q949" i="5"/>
  <c r="B949" i="5" s="1"/>
  <c r="M949" i="5"/>
  <c r="C949" i="5"/>
  <c r="AH948" i="5"/>
  <c r="F948" i="5" s="1"/>
  <c r="R948" i="5" s="1"/>
  <c r="Q948" i="5"/>
  <c r="E948" i="5" s="1"/>
  <c r="M948" i="5"/>
  <c r="C948" i="5"/>
  <c r="AH947" i="5"/>
  <c r="F947" i="5" s="1"/>
  <c r="R947" i="5" s="1"/>
  <c r="Q947" i="5"/>
  <c r="B947" i="5" s="1"/>
  <c r="M947" i="5"/>
  <c r="C947" i="5"/>
  <c r="AH946" i="5"/>
  <c r="F946" i="5" s="1"/>
  <c r="R946" i="5" s="1"/>
  <c r="Q946" i="5"/>
  <c r="B946" i="5" s="1"/>
  <c r="M946" i="5"/>
  <c r="C946" i="5"/>
  <c r="AH945" i="5"/>
  <c r="F945" i="5" s="1"/>
  <c r="R945" i="5" s="1"/>
  <c r="Q945" i="5"/>
  <c r="B945" i="5" s="1"/>
  <c r="M945" i="5"/>
  <c r="C945" i="5"/>
  <c r="AH944" i="5"/>
  <c r="F944" i="5" s="1"/>
  <c r="R944" i="5" s="1"/>
  <c r="Q944" i="5"/>
  <c r="M944" i="5"/>
  <c r="C944" i="5"/>
  <c r="AH943" i="5"/>
  <c r="F943" i="5" s="1"/>
  <c r="R943" i="5" s="1"/>
  <c r="Q943" i="5"/>
  <c r="E943" i="5" s="1"/>
  <c r="M943" i="5"/>
  <c r="C943" i="5"/>
  <c r="B943" i="5"/>
  <c r="AH942" i="5"/>
  <c r="F942" i="5" s="1"/>
  <c r="R942" i="5" s="1"/>
  <c r="Q942" i="5"/>
  <c r="B942" i="5" s="1"/>
  <c r="M942" i="5"/>
  <c r="C942" i="5"/>
  <c r="AH941" i="5"/>
  <c r="F941" i="5" s="1"/>
  <c r="R941" i="5" s="1"/>
  <c r="Q941" i="5"/>
  <c r="B941" i="5" s="1"/>
  <c r="M941" i="5"/>
  <c r="C941" i="5"/>
  <c r="AH940" i="5"/>
  <c r="Q940" i="5"/>
  <c r="E940" i="5" s="1"/>
  <c r="M940" i="5"/>
  <c r="F940" i="5"/>
  <c r="R940" i="5" s="1"/>
  <c r="C940" i="5"/>
  <c r="B940" i="5"/>
  <c r="AH939" i="5"/>
  <c r="F939" i="5" s="1"/>
  <c r="R939" i="5" s="1"/>
  <c r="Q939" i="5"/>
  <c r="B939" i="5" s="1"/>
  <c r="M939" i="5"/>
  <c r="C939" i="5"/>
  <c r="AH938" i="5"/>
  <c r="F938" i="5" s="1"/>
  <c r="R938" i="5" s="1"/>
  <c r="Q938" i="5"/>
  <c r="M938" i="5"/>
  <c r="C938" i="5"/>
  <c r="AH937" i="5"/>
  <c r="F937" i="5" s="1"/>
  <c r="R937" i="5" s="1"/>
  <c r="Q937" i="5"/>
  <c r="B937" i="5" s="1"/>
  <c r="M937" i="5"/>
  <c r="C937" i="5"/>
  <c r="AH936" i="5"/>
  <c r="F936" i="5" s="1"/>
  <c r="R936" i="5" s="1"/>
  <c r="Q936" i="5"/>
  <c r="E936" i="5" s="1"/>
  <c r="M936" i="5"/>
  <c r="C936" i="5"/>
  <c r="AH935" i="5"/>
  <c r="F935" i="5" s="1"/>
  <c r="R935" i="5" s="1"/>
  <c r="Q935" i="5"/>
  <c r="M935" i="5"/>
  <c r="C935" i="5"/>
  <c r="AH934" i="5"/>
  <c r="Y934" i="5"/>
  <c r="W934" i="5"/>
  <c r="U934" i="5"/>
  <c r="AH933" i="5"/>
  <c r="AH932" i="5"/>
  <c r="AH931" i="5"/>
  <c r="L931" i="5"/>
  <c r="K931" i="5"/>
  <c r="J931" i="5"/>
  <c r="I931" i="5"/>
  <c r="H931" i="5"/>
  <c r="G931" i="5"/>
  <c r="AH930" i="5"/>
  <c r="Y930" i="5"/>
  <c r="X930" i="5"/>
  <c r="W930" i="5"/>
  <c r="V930" i="5"/>
  <c r="U930" i="5"/>
  <c r="T930" i="5"/>
  <c r="AH929" i="5"/>
  <c r="Y929" i="5"/>
  <c r="W929" i="5"/>
  <c r="U929" i="5"/>
  <c r="T929" i="5"/>
  <c r="AH928" i="5"/>
  <c r="Y928" i="5"/>
  <c r="X928" i="5"/>
  <c r="W928" i="5"/>
  <c r="V928" i="5"/>
  <c r="U928" i="5"/>
  <c r="T928" i="5"/>
  <c r="M928" i="5"/>
  <c r="B928" i="5"/>
  <c r="AH927" i="5"/>
  <c r="F927" i="5" s="1"/>
  <c r="R927" i="5" s="1"/>
  <c r="Q927" i="5"/>
  <c r="B927" i="5" s="1"/>
  <c r="M927" i="5"/>
  <c r="C927" i="5"/>
  <c r="AH926" i="5"/>
  <c r="F926" i="5" s="1"/>
  <c r="R926" i="5" s="1"/>
  <c r="Q926" i="5"/>
  <c r="E926" i="5" s="1"/>
  <c r="M926" i="5"/>
  <c r="C926" i="5"/>
  <c r="AH925" i="5"/>
  <c r="F925" i="5" s="1"/>
  <c r="R925" i="5" s="1"/>
  <c r="Q925" i="5"/>
  <c r="B925" i="5" s="1"/>
  <c r="M925" i="5"/>
  <c r="C925" i="5"/>
  <c r="AH924" i="5"/>
  <c r="F924" i="5" s="1"/>
  <c r="R924" i="5" s="1"/>
  <c r="Q924" i="5"/>
  <c r="B924" i="5" s="1"/>
  <c r="M924" i="5"/>
  <c r="C924" i="5"/>
  <c r="AH923" i="5"/>
  <c r="F923" i="5" s="1"/>
  <c r="R923" i="5" s="1"/>
  <c r="Q923" i="5"/>
  <c r="B923" i="5" s="1"/>
  <c r="M923" i="5"/>
  <c r="C923" i="5"/>
  <c r="AH922" i="5"/>
  <c r="F922" i="5" s="1"/>
  <c r="R922" i="5" s="1"/>
  <c r="Q922" i="5"/>
  <c r="M922" i="5"/>
  <c r="C922" i="5"/>
  <c r="AH921" i="5"/>
  <c r="F921" i="5" s="1"/>
  <c r="R921" i="5" s="1"/>
  <c r="Q921" i="5"/>
  <c r="E921" i="5" s="1"/>
  <c r="M921" i="5"/>
  <c r="C921" i="5"/>
  <c r="B921" i="5"/>
  <c r="AH920" i="5"/>
  <c r="F920" i="5" s="1"/>
  <c r="R920" i="5" s="1"/>
  <c r="Q920" i="5"/>
  <c r="M920" i="5"/>
  <c r="C920" i="5"/>
  <c r="AH919" i="5"/>
  <c r="F919" i="5" s="1"/>
  <c r="R919" i="5" s="1"/>
  <c r="Q919" i="5"/>
  <c r="B919" i="5" s="1"/>
  <c r="M919" i="5"/>
  <c r="C919" i="5"/>
  <c r="AH918" i="5"/>
  <c r="Q918" i="5"/>
  <c r="E918" i="5" s="1"/>
  <c r="M918" i="5"/>
  <c r="F918" i="5"/>
  <c r="R918" i="5" s="1"/>
  <c r="C918" i="5"/>
  <c r="B918" i="5"/>
  <c r="AH917" i="5"/>
  <c r="F917" i="5" s="1"/>
  <c r="R917" i="5" s="1"/>
  <c r="Q917" i="5"/>
  <c r="B917" i="5" s="1"/>
  <c r="M917" i="5"/>
  <c r="C917" i="5"/>
  <c r="AH916" i="5"/>
  <c r="F916" i="5" s="1"/>
  <c r="R916" i="5" s="1"/>
  <c r="Q916" i="5"/>
  <c r="B916" i="5" s="1"/>
  <c r="M916" i="5"/>
  <c r="C916" i="5"/>
  <c r="AH915" i="5"/>
  <c r="F915" i="5" s="1"/>
  <c r="R915" i="5" s="1"/>
  <c r="Q915" i="5"/>
  <c r="M915" i="5"/>
  <c r="C915" i="5"/>
  <c r="AH914" i="5"/>
  <c r="F914" i="5" s="1"/>
  <c r="R914" i="5" s="1"/>
  <c r="Q914" i="5"/>
  <c r="E914" i="5" s="1"/>
  <c r="M914" i="5"/>
  <c r="C914" i="5"/>
  <c r="AH913" i="5"/>
  <c r="F913" i="5" s="1"/>
  <c r="R913" i="5" s="1"/>
  <c r="Q913" i="5"/>
  <c r="E913" i="5" s="1"/>
  <c r="M913" i="5"/>
  <c r="C913" i="5"/>
  <c r="B913" i="5"/>
  <c r="AH912" i="5"/>
  <c r="F912" i="5" s="1"/>
  <c r="R912" i="5" s="1"/>
  <c r="Q912" i="5"/>
  <c r="B912" i="5" s="1"/>
  <c r="M912" i="5"/>
  <c r="C912" i="5"/>
  <c r="AH911" i="5"/>
  <c r="F911" i="5" s="1"/>
  <c r="R911" i="5" s="1"/>
  <c r="Q911" i="5"/>
  <c r="M911" i="5"/>
  <c r="C911" i="5"/>
  <c r="AH910" i="5"/>
  <c r="F910" i="5" s="1"/>
  <c r="R910" i="5" s="1"/>
  <c r="Q910" i="5"/>
  <c r="M910" i="5"/>
  <c r="C910" i="5"/>
  <c r="AH909" i="5"/>
  <c r="F909" i="5" s="1"/>
  <c r="R909" i="5" s="1"/>
  <c r="Q909" i="5"/>
  <c r="B909" i="5" s="1"/>
  <c r="M909" i="5"/>
  <c r="C909" i="5"/>
  <c r="AH908" i="5"/>
  <c r="F908" i="5" s="1"/>
  <c r="R908" i="5" s="1"/>
  <c r="Q908" i="5"/>
  <c r="B908" i="5" s="1"/>
  <c r="M908" i="5"/>
  <c r="C908" i="5"/>
  <c r="AH907" i="5"/>
  <c r="F907" i="5" s="1"/>
  <c r="R907" i="5" s="1"/>
  <c r="Q907" i="5"/>
  <c r="M907" i="5"/>
  <c r="C907" i="5"/>
  <c r="AH906" i="5"/>
  <c r="F906" i="5" s="1"/>
  <c r="R906" i="5" s="1"/>
  <c r="Q906" i="5"/>
  <c r="E906" i="5" s="1"/>
  <c r="M906" i="5"/>
  <c r="C906" i="5"/>
  <c r="AH905" i="5"/>
  <c r="F905" i="5" s="1"/>
  <c r="R905" i="5" s="1"/>
  <c r="Q905" i="5"/>
  <c r="E905" i="5" s="1"/>
  <c r="M905" i="5"/>
  <c r="C905" i="5"/>
  <c r="AH904" i="5"/>
  <c r="F904" i="5" s="1"/>
  <c r="R904" i="5" s="1"/>
  <c r="Q904" i="5"/>
  <c r="B904" i="5" s="1"/>
  <c r="M904" i="5"/>
  <c r="C904" i="5"/>
  <c r="AH903" i="5"/>
  <c r="F903" i="5" s="1"/>
  <c r="R903" i="5" s="1"/>
  <c r="Q903" i="5"/>
  <c r="M903" i="5"/>
  <c r="C903" i="5"/>
  <c r="AH902" i="5"/>
  <c r="F902" i="5" s="1"/>
  <c r="R902" i="5" s="1"/>
  <c r="Q902" i="5"/>
  <c r="E902" i="5" s="1"/>
  <c r="M902" i="5"/>
  <c r="C902" i="5"/>
  <c r="B902" i="5"/>
  <c r="AH901" i="5"/>
  <c r="Y901" i="5"/>
  <c r="W901" i="5"/>
  <c r="U901" i="5"/>
  <c r="AH900" i="5"/>
  <c r="AH899" i="5"/>
  <c r="AH898" i="5"/>
  <c r="L898" i="5"/>
  <c r="K898" i="5"/>
  <c r="J898" i="5"/>
  <c r="I898" i="5"/>
  <c r="H898" i="5"/>
  <c r="G898" i="5"/>
  <c r="AH897" i="5"/>
  <c r="Y897" i="5"/>
  <c r="X897" i="5"/>
  <c r="W897" i="5"/>
  <c r="V897" i="5"/>
  <c r="U897" i="5"/>
  <c r="T897" i="5"/>
  <c r="AH896" i="5"/>
  <c r="Y896" i="5"/>
  <c r="W896" i="5"/>
  <c r="U896" i="5"/>
  <c r="T896" i="5"/>
  <c r="AH895" i="5"/>
  <c r="Y895" i="5"/>
  <c r="X895" i="5"/>
  <c r="W895" i="5"/>
  <c r="V895" i="5"/>
  <c r="U895" i="5"/>
  <c r="T895" i="5"/>
  <c r="M895" i="5"/>
  <c r="B895" i="5"/>
  <c r="AH894" i="5"/>
  <c r="F894" i="5" s="1"/>
  <c r="R894" i="5" s="1"/>
  <c r="Q894" i="5"/>
  <c r="B894" i="5" s="1"/>
  <c r="M894" i="5"/>
  <c r="C894" i="5"/>
  <c r="AH893" i="5"/>
  <c r="F893" i="5" s="1"/>
  <c r="R893" i="5" s="1"/>
  <c r="Q893" i="5"/>
  <c r="M893" i="5"/>
  <c r="C893" i="5"/>
  <c r="AH892" i="5"/>
  <c r="F892" i="5" s="1"/>
  <c r="R892" i="5" s="1"/>
  <c r="Q892" i="5"/>
  <c r="E892" i="5" s="1"/>
  <c r="M892" i="5"/>
  <c r="C892" i="5"/>
  <c r="B892" i="5"/>
  <c r="AH891" i="5"/>
  <c r="Q891" i="5"/>
  <c r="E891" i="5" s="1"/>
  <c r="M891" i="5"/>
  <c r="F891" i="5"/>
  <c r="R891" i="5" s="1"/>
  <c r="C891" i="5"/>
  <c r="AH890" i="5"/>
  <c r="F890" i="5" s="1"/>
  <c r="R890" i="5" s="1"/>
  <c r="Q890" i="5"/>
  <c r="B890" i="5" s="1"/>
  <c r="M890" i="5"/>
  <c r="C890" i="5"/>
  <c r="AH889" i="5"/>
  <c r="F889" i="5" s="1"/>
  <c r="R889" i="5" s="1"/>
  <c r="Q889" i="5"/>
  <c r="M889" i="5"/>
  <c r="C889" i="5"/>
  <c r="AH888" i="5"/>
  <c r="F888" i="5" s="1"/>
  <c r="R888" i="5" s="1"/>
  <c r="Q888" i="5"/>
  <c r="E888" i="5" s="1"/>
  <c r="M888" i="5"/>
  <c r="C888" i="5"/>
  <c r="AH887" i="5"/>
  <c r="F887" i="5" s="1"/>
  <c r="R887" i="5" s="1"/>
  <c r="Q887" i="5"/>
  <c r="E887" i="5" s="1"/>
  <c r="M887" i="5"/>
  <c r="C887" i="5"/>
  <c r="AH886" i="5"/>
  <c r="F886" i="5" s="1"/>
  <c r="R886" i="5" s="1"/>
  <c r="Q886" i="5"/>
  <c r="B886" i="5" s="1"/>
  <c r="M886" i="5"/>
  <c r="C886" i="5"/>
  <c r="AH885" i="5"/>
  <c r="F885" i="5" s="1"/>
  <c r="R885" i="5" s="1"/>
  <c r="Q885" i="5"/>
  <c r="E885" i="5" s="1"/>
  <c r="M885" i="5"/>
  <c r="C885" i="5"/>
  <c r="AH884" i="5"/>
  <c r="F884" i="5" s="1"/>
  <c r="R884" i="5" s="1"/>
  <c r="Q884" i="5"/>
  <c r="E884" i="5" s="1"/>
  <c r="M884" i="5"/>
  <c r="C884" i="5"/>
  <c r="AH883" i="5"/>
  <c r="F883" i="5" s="1"/>
  <c r="R883" i="5" s="1"/>
  <c r="Q883" i="5"/>
  <c r="B883" i="5" s="1"/>
  <c r="M883" i="5"/>
  <c r="E883" i="5"/>
  <c r="C883" i="5"/>
  <c r="AH882" i="5"/>
  <c r="F882" i="5" s="1"/>
  <c r="R882" i="5" s="1"/>
  <c r="Q882" i="5"/>
  <c r="B882" i="5" s="1"/>
  <c r="M882" i="5"/>
  <c r="C882" i="5"/>
  <c r="AH881" i="5"/>
  <c r="F881" i="5" s="1"/>
  <c r="R881" i="5" s="1"/>
  <c r="Q881" i="5"/>
  <c r="E881" i="5" s="1"/>
  <c r="M881" i="5"/>
  <c r="C881" i="5"/>
  <c r="AH880" i="5"/>
  <c r="F880" i="5" s="1"/>
  <c r="R880" i="5" s="1"/>
  <c r="Q880" i="5"/>
  <c r="E880" i="5" s="1"/>
  <c r="M880" i="5"/>
  <c r="C880" i="5"/>
  <c r="AH879" i="5"/>
  <c r="F879" i="5" s="1"/>
  <c r="R879" i="5" s="1"/>
  <c r="Q879" i="5"/>
  <c r="B879" i="5" s="1"/>
  <c r="M879" i="5"/>
  <c r="C879" i="5"/>
  <c r="AH878" i="5"/>
  <c r="F878" i="5" s="1"/>
  <c r="R878" i="5" s="1"/>
  <c r="Q878" i="5"/>
  <c r="B878" i="5" s="1"/>
  <c r="M878" i="5"/>
  <c r="C878" i="5"/>
  <c r="AH877" i="5"/>
  <c r="F877" i="5" s="1"/>
  <c r="R877" i="5" s="1"/>
  <c r="Q877" i="5"/>
  <c r="E877" i="5" s="1"/>
  <c r="M877" i="5"/>
  <c r="C877" i="5"/>
  <c r="AH876" i="5"/>
  <c r="F876" i="5" s="1"/>
  <c r="R876" i="5" s="1"/>
  <c r="Q876" i="5"/>
  <c r="E876" i="5" s="1"/>
  <c r="M876" i="5"/>
  <c r="C876" i="5"/>
  <c r="AH875" i="5"/>
  <c r="F875" i="5" s="1"/>
  <c r="R875" i="5" s="1"/>
  <c r="Q875" i="5"/>
  <c r="E875" i="5" s="1"/>
  <c r="M875" i="5"/>
  <c r="C875" i="5"/>
  <c r="B875" i="5"/>
  <c r="AH874" i="5"/>
  <c r="F874" i="5" s="1"/>
  <c r="R874" i="5" s="1"/>
  <c r="Q874" i="5"/>
  <c r="B874" i="5" s="1"/>
  <c r="M874" i="5"/>
  <c r="C874" i="5"/>
  <c r="AH873" i="5"/>
  <c r="F873" i="5" s="1"/>
  <c r="R873" i="5" s="1"/>
  <c r="Q873" i="5"/>
  <c r="E873" i="5" s="1"/>
  <c r="M873" i="5"/>
  <c r="C873" i="5"/>
  <c r="AH872" i="5"/>
  <c r="F872" i="5" s="1"/>
  <c r="R872" i="5" s="1"/>
  <c r="Q872" i="5"/>
  <c r="E872" i="5" s="1"/>
  <c r="M872" i="5"/>
  <c r="C872" i="5"/>
  <c r="AH871" i="5"/>
  <c r="F871" i="5" s="1"/>
  <c r="R871" i="5" s="1"/>
  <c r="Q871" i="5"/>
  <c r="B871" i="5" s="1"/>
  <c r="M871" i="5"/>
  <c r="C871" i="5"/>
  <c r="AH870" i="5"/>
  <c r="F870" i="5" s="1"/>
  <c r="R870" i="5" s="1"/>
  <c r="Q870" i="5"/>
  <c r="B870" i="5" s="1"/>
  <c r="M870" i="5"/>
  <c r="C870" i="5"/>
  <c r="AH869" i="5"/>
  <c r="F869" i="5" s="1"/>
  <c r="R869" i="5" s="1"/>
  <c r="Q869" i="5"/>
  <c r="E869" i="5" s="1"/>
  <c r="M869" i="5"/>
  <c r="C869" i="5"/>
  <c r="B869" i="5"/>
  <c r="AH868" i="5"/>
  <c r="Y868" i="5"/>
  <c r="W868" i="5"/>
  <c r="U868" i="5"/>
  <c r="AH867" i="5"/>
  <c r="AH866" i="5"/>
  <c r="AH865" i="5"/>
  <c r="L865" i="5"/>
  <c r="K865" i="5"/>
  <c r="J865" i="5"/>
  <c r="I865" i="5"/>
  <c r="H865" i="5"/>
  <c r="G865" i="5"/>
  <c r="AH864" i="5"/>
  <c r="Y864" i="5"/>
  <c r="X864" i="5"/>
  <c r="W864" i="5"/>
  <c r="V864" i="5"/>
  <c r="U864" i="5"/>
  <c r="T864" i="5"/>
  <c r="AH863" i="5"/>
  <c r="Y863" i="5"/>
  <c r="W863" i="5"/>
  <c r="U863" i="5"/>
  <c r="T863" i="5"/>
  <c r="AH862" i="5"/>
  <c r="Y862" i="5"/>
  <c r="X862" i="5"/>
  <c r="W862" i="5"/>
  <c r="V862" i="5"/>
  <c r="U862" i="5"/>
  <c r="T862" i="5"/>
  <c r="M862" i="5"/>
  <c r="B862" i="5"/>
  <c r="AH861" i="5"/>
  <c r="F861" i="5" s="1"/>
  <c r="R861" i="5" s="1"/>
  <c r="Q861" i="5"/>
  <c r="E861" i="5" s="1"/>
  <c r="M861" i="5"/>
  <c r="C861" i="5"/>
  <c r="AH860" i="5"/>
  <c r="F860" i="5" s="1"/>
  <c r="R860" i="5" s="1"/>
  <c r="Q860" i="5"/>
  <c r="E860" i="5" s="1"/>
  <c r="M860" i="5"/>
  <c r="C860" i="5"/>
  <c r="AH859" i="5"/>
  <c r="F859" i="5" s="1"/>
  <c r="R859" i="5" s="1"/>
  <c r="Q859" i="5"/>
  <c r="B859" i="5" s="1"/>
  <c r="M859" i="5"/>
  <c r="C859" i="5"/>
  <c r="AH858" i="5"/>
  <c r="F858" i="5" s="1"/>
  <c r="R858" i="5" s="1"/>
  <c r="Q858" i="5"/>
  <c r="E858" i="5" s="1"/>
  <c r="M858" i="5"/>
  <c r="C858" i="5"/>
  <c r="AH857" i="5"/>
  <c r="F857" i="5" s="1"/>
  <c r="R857" i="5" s="1"/>
  <c r="Q857" i="5"/>
  <c r="M857" i="5"/>
  <c r="C857" i="5"/>
  <c r="AH856" i="5"/>
  <c r="F856" i="5" s="1"/>
  <c r="R856" i="5" s="1"/>
  <c r="Q856" i="5"/>
  <c r="E856" i="5" s="1"/>
  <c r="M856" i="5"/>
  <c r="C856" i="5"/>
  <c r="AH855" i="5"/>
  <c r="F855" i="5" s="1"/>
  <c r="R855" i="5" s="1"/>
  <c r="Q855" i="5"/>
  <c r="B855" i="5" s="1"/>
  <c r="M855" i="5"/>
  <c r="C855" i="5"/>
  <c r="AH854" i="5"/>
  <c r="F854" i="5" s="1"/>
  <c r="R854" i="5" s="1"/>
  <c r="Q854" i="5"/>
  <c r="M854" i="5"/>
  <c r="E854" i="5"/>
  <c r="C854" i="5"/>
  <c r="B854" i="5"/>
  <c r="AH853" i="5"/>
  <c r="F853" i="5" s="1"/>
  <c r="R853" i="5" s="1"/>
  <c r="Q853" i="5"/>
  <c r="E853" i="5" s="1"/>
  <c r="M853" i="5"/>
  <c r="C853" i="5"/>
  <c r="AH852" i="5"/>
  <c r="F852" i="5" s="1"/>
  <c r="R852" i="5" s="1"/>
  <c r="Q852" i="5"/>
  <c r="E852" i="5" s="1"/>
  <c r="M852" i="5"/>
  <c r="C852" i="5"/>
  <c r="B852" i="5"/>
  <c r="AH851" i="5"/>
  <c r="F851" i="5" s="1"/>
  <c r="R851" i="5" s="1"/>
  <c r="Q851" i="5"/>
  <c r="B851" i="5" s="1"/>
  <c r="M851" i="5"/>
  <c r="C851" i="5"/>
  <c r="AH850" i="5"/>
  <c r="F850" i="5" s="1"/>
  <c r="R850" i="5" s="1"/>
  <c r="Q850" i="5"/>
  <c r="E850" i="5" s="1"/>
  <c r="M850" i="5"/>
  <c r="C850" i="5"/>
  <c r="AH849" i="5"/>
  <c r="F849" i="5" s="1"/>
  <c r="R849" i="5" s="1"/>
  <c r="Q849" i="5"/>
  <c r="E849" i="5" s="1"/>
  <c r="M849" i="5"/>
  <c r="C849" i="5"/>
  <c r="B849" i="5"/>
  <c r="AH848" i="5"/>
  <c r="F848" i="5" s="1"/>
  <c r="R848" i="5" s="1"/>
  <c r="Q848" i="5"/>
  <c r="E848" i="5" s="1"/>
  <c r="M848" i="5"/>
  <c r="C848" i="5"/>
  <c r="AH847" i="5"/>
  <c r="F847" i="5" s="1"/>
  <c r="R847" i="5" s="1"/>
  <c r="Q847" i="5"/>
  <c r="B847" i="5" s="1"/>
  <c r="M847" i="5"/>
  <c r="C847" i="5"/>
  <c r="AH846" i="5"/>
  <c r="F846" i="5" s="1"/>
  <c r="R846" i="5" s="1"/>
  <c r="Q846" i="5"/>
  <c r="E846" i="5" s="1"/>
  <c r="M846" i="5"/>
  <c r="C846" i="5"/>
  <c r="AH845" i="5"/>
  <c r="F845" i="5" s="1"/>
  <c r="R845" i="5" s="1"/>
  <c r="Q845" i="5"/>
  <c r="E845" i="5" s="1"/>
  <c r="M845" i="5"/>
  <c r="C845" i="5"/>
  <c r="AH844" i="5"/>
  <c r="F844" i="5" s="1"/>
  <c r="R844" i="5" s="1"/>
  <c r="Q844" i="5"/>
  <c r="B844" i="5" s="1"/>
  <c r="M844" i="5"/>
  <c r="C844" i="5"/>
  <c r="AH843" i="5"/>
  <c r="F843" i="5" s="1"/>
  <c r="R843" i="5" s="1"/>
  <c r="Q843" i="5"/>
  <c r="B843" i="5" s="1"/>
  <c r="M843" i="5"/>
  <c r="C843" i="5"/>
  <c r="AH842" i="5"/>
  <c r="F842" i="5" s="1"/>
  <c r="R842" i="5" s="1"/>
  <c r="Q842" i="5"/>
  <c r="E842" i="5" s="1"/>
  <c r="M842" i="5"/>
  <c r="C842" i="5"/>
  <c r="AH841" i="5"/>
  <c r="F841" i="5" s="1"/>
  <c r="R841" i="5" s="1"/>
  <c r="Q841" i="5"/>
  <c r="E841" i="5" s="1"/>
  <c r="M841" i="5"/>
  <c r="C841" i="5"/>
  <c r="B841" i="5"/>
  <c r="AH840" i="5"/>
  <c r="F840" i="5" s="1"/>
  <c r="R840" i="5" s="1"/>
  <c r="Q840" i="5"/>
  <c r="E840" i="5" s="1"/>
  <c r="M840" i="5"/>
  <c r="C840" i="5"/>
  <c r="AH839" i="5"/>
  <c r="F839" i="5" s="1"/>
  <c r="R839" i="5" s="1"/>
  <c r="Q839" i="5"/>
  <c r="B839" i="5" s="1"/>
  <c r="M839" i="5"/>
  <c r="C839" i="5"/>
  <c r="AH838" i="5"/>
  <c r="F838" i="5" s="1"/>
  <c r="R838" i="5" s="1"/>
  <c r="Q838" i="5"/>
  <c r="E838" i="5" s="1"/>
  <c r="M838" i="5"/>
  <c r="C838" i="5"/>
  <c r="B838" i="5"/>
  <c r="AH837" i="5"/>
  <c r="F837" i="5" s="1"/>
  <c r="R837" i="5" s="1"/>
  <c r="Q837" i="5"/>
  <c r="E837" i="5" s="1"/>
  <c r="M837" i="5"/>
  <c r="C837" i="5"/>
  <c r="AH836" i="5"/>
  <c r="F836" i="5" s="1"/>
  <c r="R836" i="5" s="1"/>
  <c r="Q836" i="5"/>
  <c r="E836" i="5" s="1"/>
  <c r="M836" i="5"/>
  <c r="C836" i="5"/>
  <c r="B836" i="5"/>
  <c r="C36" i="1"/>
  <c r="B36" i="1"/>
  <c r="M1" i="26"/>
  <c r="C5" i="26" s="1"/>
  <c r="K38" i="26"/>
  <c r="G38" i="26"/>
  <c r="J39" i="25"/>
  <c r="L36" i="26" s="1"/>
  <c r="J38" i="25"/>
  <c r="L34" i="26" s="1"/>
  <c r="M34" i="26" s="1"/>
  <c r="C41" i="26"/>
  <c r="B41" i="26"/>
  <c r="C40" i="26"/>
  <c r="B40" i="26"/>
  <c r="P38" i="26"/>
  <c r="B37" i="26"/>
  <c r="B36" i="26"/>
  <c r="I35" i="26"/>
  <c r="J35" i="26" s="1"/>
  <c r="I34" i="26"/>
  <c r="C34" i="26"/>
  <c r="B34" i="26"/>
  <c r="I33" i="26"/>
  <c r="C33" i="26"/>
  <c r="B33" i="26"/>
  <c r="I32" i="26"/>
  <c r="C32" i="26"/>
  <c r="B32" i="26"/>
  <c r="I31" i="26"/>
  <c r="C31" i="26"/>
  <c r="B31" i="26"/>
  <c r="I30" i="26"/>
  <c r="C30" i="26"/>
  <c r="B30" i="26"/>
  <c r="I29" i="26"/>
  <c r="C29" i="26"/>
  <c r="B29" i="26"/>
  <c r="I28" i="26"/>
  <c r="C28" i="26"/>
  <c r="B28" i="26"/>
  <c r="I27" i="26"/>
  <c r="C27" i="26"/>
  <c r="B27" i="26"/>
  <c r="I26" i="26"/>
  <c r="C26" i="26"/>
  <c r="B26" i="26"/>
  <c r="I25" i="26"/>
  <c r="C25" i="26"/>
  <c r="B25" i="26"/>
  <c r="I24" i="26"/>
  <c r="C24" i="26"/>
  <c r="B24" i="26"/>
  <c r="I23" i="26"/>
  <c r="C23" i="26"/>
  <c r="B23" i="26"/>
  <c r="I22" i="26"/>
  <c r="C22" i="26"/>
  <c r="B22" i="26"/>
  <c r="I21" i="26"/>
  <c r="C21" i="26"/>
  <c r="B21" i="26"/>
  <c r="I20" i="26"/>
  <c r="C20" i="26"/>
  <c r="B20" i="26"/>
  <c r="I19" i="26"/>
  <c r="C19" i="26"/>
  <c r="B19" i="26"/>
  <c r="I18" i="26"/>
  <c r="C18" i="26"/>
  <c r="B18" i="26"/>
  <c r="I17" i="26"/>
  <c r="C17" i="26"/>
  <c r="B17" i="26"/>
  <c r="I16" i="26"/>
  <c r="C16" i="26"/>
  <c r="B16" i="26"/>
  <c r="I15" i="26"/>
  <c r="C15" i="26"/>
  <c r="B15" i="26"/>
  <c r="I14" i="26"/>
  <c r="C14" i="26"/>
  <c r="B14" i="26"/>
  <c r="I13" i="26"/>
  <c r="C13" i="26"/>
  <c r="B13" i="26"/>
  <c r="I12" i="26"/>
  <c r="C12" i="26"/>
  <c r="B12" i="26"/>
  <c r="I11" i="26"/>
  <c r="C11" i="26"/>
  <c r="B11" i="26"/>
  <c r="I10" i="26"/>
  <c r="C10" i="26"/>
  <c r="B10" i="26"/>
  <c r="I9" i="26"/>
  <c r="C9" i="26"/>
  <c r="B9" i="26"/>
  <c r="I8" i="26"/>
  <c r="C8" i="26"/>
  <c r="B8" i="26"/>
  <c r="I7" i="26"/>
  <c r="C7" i="26"/>
  <c r="B7" i="26"/>
  <c r="A3" i="26"/>
  <c r="G531" i="25"/>
  <c r="H531" i="25" s="1"/>
  <c r="G530" i="25"/>
  <c r="H530" i="25" s="1"/>
  <c r="G529" i="25"/>
  <c r="H529" i="25" s="1"/>
  <c r="G528" i="25"/>
  <c r="H528" i="25" s="1"/>
  <c r="G527" i="25"/>
  <c r="H527" i="25" s="1"/>
  <c r="G526" i="25"/>
  <c r="H526" i="25" s="1"/>
  <c r="G525" i="25"/>
  <c r="H525" i="25" s="1"/>
  <c r="G524" i="25"/>
  <c r="H524" i="25" s="1"/>
  <c r="G523" i="25"/>
  <c r="H523" i="25" s="1"/>
  <c r="G522" i="25"/>
  <c r="H522" i="25" s="1"/>
  <c r="G521" i="25"/>
  <c r="H521" i="25" s="1"/>
  <c r="G520" i="25"/>
  <c r="H520" i="25" s="1"/>
  <c r="G519" i="25"/>
  <c r="H519" i="25" s="1"/>
  <c r="G518" i="25"/>
  <c r="H518" i="25" s="1"/>
  <c r="G517" i="25"/>
  <c r="H517" i="25" s="1"/>
  <c r="G516" i="25"/>
  <c r="H516" i="25" s="1"/>
  <c r="G515" i="25"/>
  <c r="H515" i="25" s="1"/>
  <c r="G514" i="25"/>
  <c r="H514" i="25" s="1"/>
  <c r="G513" i="25"/>
  <c r="H513" i="25" s="1"/>
  <c r="G512" i="25"/>
  <c r="H512" i="25" s="1"/>
  <c r="G511" i="25"/>
  <c r="H511" i="25" s="1"/>
  <c r="G510" i="25"/>
  <c r="H510" i="25" s="1"/>
  <c r="G509" i="25"/>
  <c r="H509" i="25" s="1"/>
  <c r="G508" i="25"/>
  <c r="H508" i="25" s="1"/>
  <c r="G507" i="25"/>
  <c r="H507" i="25" s="1"/>
  <c r="G506" i="25"/>
  <c r="H506" i="25" s="1"/>
  <c r="G505" i="25"/>
  <c r="H505" i="25" s="1"/>
  <c r="G504" i="25"/>
  <c r="H504" i="25" s="1"/>
  <c r="G503" i="25"/>
  <c r="H503" i="25" s="1"/>
  <c r="G502" i="25"/>
  <c r="H502" i="25" s="1"/>
  <c r="G501" i="25"/>
  <c r="H501" i="25" s="1"/>
  <c r="G500" i="25"/>
  <c r="H500" i="25" s="1"/>
  <c r="G499" i="25"/>
  <c r="H499" i="25" s="1"/>
  <c r="G498" i="25"/>
  <c r="H498" i="25" s="1"/>
  <c r="G497" i="25"/>
  <c r="H497" i="25" s="1"/>
  <c r="G496" i="25"/>
  <c r="H496" i="25" s="1"/>
  <c r="G495" i="25"/>
  <c r="H495" i="25" s="1"/>
  <c r="G494" i="25"/>
  <c r="H494" i="25" s="1"/>
  <c r="G493" i="25"/>
  <c r="H493" i="25" s="1"/>
  <c r="G492" i="25"/>
  <c r="H492" i="25" s="1"/>
  <c r="G491" i="25"/>
  <c r="H491" i="25" s="1"/>
  <c r="G490" i="25"/>
  <c r="H490" i="25" s="1"/>
  <c r="G489" i="25"/>
  <c r="H489" i="25" s="1"/>
  <c r="G488" i="25"/>
  <c r="H488" i="25" s="1"/>
  <c r="G487" i="25"/>
  <c r="H487" i="25" s="1"/>
  <c r="G486" i="25"/>
  <c r="H486" i="25" s="1"/>
  <c r="G485" i="25"/>
  <c r="H485" i="25" s="1"/>
  <c r="G484" i="25"/>
  <c r="H484" i="25" s="1"/>
  <c r="G483" i="25"/>
  <c r="H483" i="25" s="1"/>
  <c r="G482" i="25"/>
  <c r="H482" i="25" s="1"/>
  <c r="G481" i="25"/>
  <c r="H481" i="25" s="1"/>
  <c r="G480" i="25"/>
  <c r="H480" i="25" s="1"/>
  <c r="G479" i="25"/>
  <c r="H479" i="25" s="1"/>
  <c r="G478" i="25"/>
  <c r="H478" i="25" s="1"/>
  <c r="G477" i="25"/>
  <c r="H477" i="25" s="1"/>
  <c r="G476" i="25"/>
  <c r="H476" i="25" s="1"/>
  <c r="G475" i="25"/>
  <c r="H475" i="25" s="1"/>
  <c r="G474" i="25"/>
  <c r="H474" i="25" s="1"/>
  <c r="G473" i="25"/>
  <c r="H473" i="25" s="1"/>
  <c r="G472" i="25"/>
  <c r="H472" i="25" s="1"/>
  <c r="G471" i="25"/>
  <c r="H471" i="25" s="1"/>
  <c r="G470" i="25"/>
  <c r="H470" i="25" s="1"/>
  <c r="G469" i="25"/>
  <c r="H469" i="25" s="1"/>
  <c r="G468" i="25"/>
  <c r="H468" i="25" s="1"/>
  <c r="G467" i="25"/>
  <c r="H467" i="25" s="1"/>
  <c r="G466" i="25"/>
  <c r="H466" i="25" s="1"/>
  <c r="G465" i="25"/>
  <c r="H465" i="25" s="1"/>
  <c r="G464" i="25"/>
  <c r="H464" i="25" s="1"/>
  <c r="G463" i="25"/>
  <c r="H463" i="25" s="1"/>
  <c r="G462" i="25"/>
  <c r="H462" i="25" s="1"/>
  <c r="G461" i="25"/>
  <c r="H461" i="25" s="1"/>
  <c r="G460" i="25"/>
  <c r="H460" i="25" s="1"/>
  <c r="G459" i="25"/>
  <c r="H459" i="25" s="1"/>
  <c r="G458" i="25"/>
  <c r="H458" i="25" s="1"/>
  <c r="G457" i="25"/>
  <c r="H457" i="25" s="1"/>
  <c r="G456" i="25"/>
  <c r="H456" i="25" s="1"/>
  <c r="G455" i="25"/>
  <c r="H455" i="25" s="1"/>
  <c r="G454" i="25"/>
  <c r="H454" i="25" s="1"/>
  <c r="G453" i="25"/>
  <c r="H453" i="25" s="1"/>
  <c r="G452" i="25"/>
  <c r="H452" i="25" s="1"/>
  <c r="G451" i="25"/>
  <c r="H451" i="25" s="1"/>
  <c r="G450" i="25"/>
  <c r="H450" i="25" s="1"/>
  <c r="G449" i="25"/>
  <c r="H449" i="25" s="1"/>
  <c r="G448" i="25"/>
  <c r="H448" i="25" s="1"/>
  <c r="G447" i="25"/>
  <c r="H447" i="25" s="1"/>
  <c r="G446" i="25"/>
  <c r="H446" i="25" s="1"/>
  <c r="G445" i="25"/>
  <c r="H445" i="25" s="1"/>
  <c r="G444" i="25"/>
  <c r="H444" i="25" s="1"/>
  <c r="G443" i="25"/>
  <c r="H443" i="25" s="1"/>
  <c r="G442" i="25"/>
  <c r="H442" i="25" s="1"/>
  <c r="G441" i="25"/>
  <c r="H441" i="25" s="1"/>
  <c r="G440" i="25"/>
  <c r="H440" i="25" s="1"/>
  <c r="G439" i="25"/>
  <c r="H439" i="25" s="1"/>
  <c r="G438" i="25"/>
  <c r="H438" i="25" s="1"/>
  <c r="G437" i="25"/>
  <c r="H437" i="25" s="1"/>
  <c r="G436" i="25"/>
  <c r="H436" i="25" s="1"/>
  <c r="G435" i="25"/>
  <c r="H435" i="25" s="1"/>
  <c r="G434" i="25"/>
  <c r="H434" i="25" s="1"/>
  <c r="G433" i="25"/>
  <c r="H433" i="25" s="1"/>
  <c r="G432" i="25"/>
  <c r="H432" i="25" s="1"/>
  <c r="G431" i="25"/>
  <c r="H431" i="25" s="1"/>
  <c r="G430" i="25"/>
  <c r="H430" i="25" s="1"/>
  <c r="G429" i="25"/>
  <c r="H429" i="25" s="1"/>
  <c r="G428" i="25"/>
  <c r="H428" i="25" s="1"/>
  <c r="G427" i="25"/>
  <c r="H427" i="25" s="1"/>
  <c r="G426" i="25"/>
  <c r="H426" i="25" s="1"/>
  <c r="G425" i="25"/>
  <c r="H425" i="25" s="1"/>
  <c r="G424" i="25"/>
  <c r="H424" i="25" s="1"/>
  <c r="G423" i="25"/>
  <c r="H423" i="25" s="1"/>
  <c r="G422" i="25"/>
  <c r="H422" i="25" s="1"/>
  <c r="G421" i="25"/>
  <c r="H421" i="25" s="1"/>
  <c r="G420" i="25"/>
  <c r="H420" i="25" s="1"/>
  <c r="G419" i="25"/>
  <c r="H419" i="25" s="1"/>
  <c r="G418" i="25"/>
  <c r="H418" i="25" s="1"/>
  <c r="G417" i="25"/>
  <c r="H417" i="25" s="1"/>
  <c r="G416" i="25"/>
  <c r="H416" i="25" s="1"/>
  <c r="G415" i="25"/>
  <c r="H415" i="25" s="1"/>
  <c r="G414" i="25"/>
  <c r="H414" i="25" s="1"/>
  <c r="G413" i="25"/>
  <c r="H413" i="25" s="1"/>
  <c r="G412" i="25"/>
  <c r="H412" i="25" s="1"/>
  <c r="G411" i="25"/>
  <c r="H411" i="25" s="1"/>
  <c r="G410" i="25"/>
  <c r="H410" i="25" s="1"/>
  <c r="G409" i="25"/>
  <c r="H409" i="25" s="1"/>
  <c r="G408" i="25"/>
  <c r="H408" i="25" s="1"/>
  <c r="G407" i="25"/>
  <c r="H407" i="25" s="1"/>
  <c r="G406" i="25"/>
  <c r="H406" i="25" s="1"/>
  <c r="G405" i="25"/>
  <c r="H405" i="25" s="1"/>
  <c r="G404" i="25"/>
  <c r="H404" i="25" s="1"/>
  <c r="G403" i="25"/>
  <c r="H403" i="25" s="1"/>
  <c r="G402" i="25"/>
  <c r="H402" i="25" s="1"/>
  <c r="G401" i="25"/>
  <c r="H401" i="25" s="1"/>
  <c r="G400" i="25"/>
  <c r="H400" i="25" s="1"/>
  <c r="G399" i="25"/>
  <c r="H399" i="25" s="1"/>
  <c r="G398" i="25"/>
  <c r="H398" i="25" s="1"/>
  <c r="G397" i="25"/>
  <c r="H397" i="25" s="1"/>
  <c r="G396" i="25"/>
  <c r="H396" i="25" s="1"/>
  <c r="G395" i="25"/>
  <c r="H395" i="25" s="1"/>
  <c r="G394" i="25"/>
  <c r="H394" i="25" s="1"/>
  <c r="G393" i="25"/>
  <c r="H393" i="25" s="1"/>
  <c r="G392" i="25"/>
  <c r="H392" i="25" s="1"/>
  <c r="G391" i="25"/>
  <c r="H391" i="25" s="1"/>
  <c r="G390" i="25"/>
  <c r="H390" i="25" s="1"/>
  <c r="G389" i="25"/>
  <c r="H389" i="25" s="1"/>
  <c r="G388" i="25"/>
  <c r="H388" i="25" s="1"/>
  <c r="G387" i="25"/>
  <c r="H387" i="25" s="1"/>
  <c r="G386" i="25"/>
  <c r="H386" i="25" s="1"/>
  <c r="G385" i="25"/>
  <c r="H385" i="25" s="1"/>
  <c r="G384" i="25"/>
  <c r="H384" i="25" s="1"/>
  <c r="G383" i="25"/>
  <c r="H383" i="25" s="1"/>
  <c r="G382" i="25"/>
  <c r="H382" i="25" s="1"/>
  <c r="G381" i="25"/>
  <c r="H381" i="25" s="1"/>
  <c r="G380" i="25"/>
  <c r="H380" i="25" s="1"/>
  <c r="G379" i="25"/>
  <c r="H379" i="25" s="1"/>
  <c r="G378" i="25"/>
  <c r="H378" i="25" s="1"/>
  <c r="G377" i="25"/>
  <c r="H377" i="25" s="1"/>
  <c r="G376" i="25"/>
  <c r="H376" i="25" s="1"/>
  <c r="G375" i="25"/>
  <c r="H375" i="25" s="1"/>
  <c r="G374" i="25"/>
  <c r="H374" i="25" s="1"/>
  <c r="G373" i="25"/>
  <c r="H373" i="25" s="1"/>
  <c r="G372" i="25"/>
  <c r="H372" i="25" s="1"/>
  <c r="G371" i="25"/>
  <c r="H371" i="25" s="1"/>
  <c r="G370" i="25"/>
  <c r="H370" i="25" s="1"/>
  <c r="G369" i="25"/>
  <c r="H369" i="25" s="1"/>
  <c r="G368" i="25"/>
  <c r="H368" i="25" s="1"/>
  <c r="G367" i="25"/>
  <c r="H367" i="25" s="1"/>
  <c r="G366" i="25"/>
  <c r="H366" i="25" s="1"/>
  <c r="G365" i="25"/>
  <c r="H365" i="25" s="1"/>
  <c r="G364" i="25"/>
  <c r="H364" i="25" s="1"/>
  <c r="G363" i="25"/>
  <c r="H363" i="25" s="1"/>
  <c r="G362" i="25"/>
  <c r="H362" i="25" s="1"/>
  <c r="G361" i="25"/>
  <c r="H361" i="25" s="1"/>
  <c r="G360" i="25"/>
  <c r="H360" i="25" s="1"/>
  <c r="G359" i="25"/>
  <c r="H359" i="25" s="1"/>
  <c r="G358" i="25"/>
  <c r="H358" i="25" s="1"/>
  <c r="G357" i="25"/>
  <c r="H357" i="25" s="1"/>
  <c r="G356" i="25"/>
  <c r="H356" i="25" s="1"/>
  <c r="G355" i="25"/>
  <c r="H355" i="25" s="1"/>
  <c r="G354" i="25"/>
  <c r="H354" i="25" s="1"/>
  <c r="G353" i="25"/>
  <c r="H353" i="25" s="1"/>
  <c r="G352" i="25"/>
  <c r="H352" i="25" s="1"/>
  <c r="G351" i="25"/>
  <c r="H351" i="25" s="1"/>
  <c r="G350" i="25"/>
  <c r="H350" i="25" s="1"/>
  <c r="G349" i="25"/>
  <c r="H349" i="25" s="1"/>
  <c r="G348" i="25"/>
  <c r="H348" i="25" s="1"/>
  <c r="G347" i="25"/>
  <c r="H347" i="25" s="1"/>
  <c r="G346" i="25"/>
  <c r="H346" i="25" s="1"/>
  <c r="G345" i="25"/>
  <c r="H345" i="25" s="1"/>
  <c r="G344" i="25"/>
  <c r="H344" i="25" s="1"/>
  <c r="G343" i="25"/>
  <c r="H343" i="25" s="1"/>
  <c r="G342" i="25"/>
  <c r="H342" i="25" s="1"/>
  <c r="G341" i="25"/>
  <c r="H341" i="25" s="1"/>
  <c r="G340" i="25"/>
  <c r="H340" i="25" s="1"/>
  <c r="G339" i="25"/>
  <c r="H339" i="25" s="1"/>
  <c r="G338" i="25"/>
  <c r="H338" i="25" s="1"/>
  <c r="G337" i="25"/>
  <c r="H337" i="25" s="1"/>
  <c r="G336" i="25"/>
  <c r="H336" i="25" s="1"/>
  <c r="G335" i="25"/>
  <c r="H335" i="25" s="1"/>
  <c r="G334" i="25"/>
  <c r="H334" i="25" s="1"/>
  <c r="G333" i="25"/>
  <c r="H333" i="25" s="1"/>
  <c r="G332" i="25"/>
  <c r="H332" i="25" s="1"/>
  <c r="G331" i="25"/>
  <c r="H331" i="25" s="1"/>
  <c r="G330" i="25"/>
  <c r="H330" i="25" s="1"/>
  <c r="G329" i="25"/>
  <c r="H329" i="25" s="1"/>
  <c r="G328" i="25"/>
  <c r="H328" i="25" s="1"/>
  <c r="G327" i="25"/>
  <c r="H327" i="25" s="1"/>
  <c r="G326" i="25"/>
  <c r="H326" i="25" s="1"/>
  <c r="G325" i="25"/>
  <c r="H325" i="25" s="1"/>
  <c r="G324" i="25"/>
  <c r="H324" i="25" s="1"/>
  <c r="G323" i="25"/>
  <c r="H323" i="25" s="1"/>
  <c r="G322" i="25"/>
  <c r="H322" i="25" s="1"/>
  <c r="G321" i="25"/>
  <c r="H321" i="25" s="1"/>
  <c r="G320" i="25"/>
  <c r="H320" i="25" s="1"/>
  <c r="G319" i="25"/>
  <c r="H319" i="25" s="1"/>
  <c r="G318" i="25"/>
  <c r="H318" i="25" s="1"/>
  <c r="G317" i="25"/>
  <c r="H317" i="25" s="1"/>
  <c r="G316" i="25"/>
  <c r="H316" i="25" s="1"/>
  <c r="G315" i="25"/>
  <c r="H315" i="25" s="1"/>
  <c r="G314" i="25"/>
  <c r="H314" i="25" s="1"/>
  <c r="G313" i="25"/>
  <c r="H313" i="25" s="1"/>
  <c r="G312" i="25"/>
  <c r="H312" i="25" s="1"/>
  <c r="G311" i="25"/>
  <c r="H311" i="25" s="1"/>
  <c r="G310" i="25"/>
  <c r="H310" i="25" s="1"/>
  <c r="G309" i="25"/>
  <c r="H309" i="25" s="1"/>
  <c r="G308" i="25"/>
  <c r="H308" i="25" s="1"/>
  <c r="G307" i="25"/>
  <c r="H307" i="25" s="1"/>
  <c r="G306" i="25"/>
  <c r="H306" i="25" s="1"/>
  <c r="G305" i="25"/>
  <c r="H305" i="25" s="1"/>
  <c r="G304" i="25"/>
  <c r="H304" i="25" s="1"/>
  <c r="G303" i="25"/>
  <c r="H303" i="25" s="1"/>
  <c r="G302" i="25"/>
  <c r="H302" i="25" s="1"/>
  <c r="G301" i="25"/>
  <c r="H301" i="25" s="1"/>
  <c r="G300" i="25"/>
  <c r="H300" i="25" s="1"/>
  <c r="G299" i="25"/>
  <c r="H299" i="25" s="1"/>
  <c r="G298" i="25"/>
  <c r="H298" i="25" s="1"/>
  <c r="G297" i="25"/>
  <c r="H297" i="25" s="1"/>
  <c r="G296" i="25"/>
  <c r="H296" i="25" s="1"/>
  <c r="G295" i="25"/>
  <c r="H295" i="25" s="1"/>
  <c r="G294" i="25"/>
  <c r="H294" i="25" s="1"/>
  <c r="G293" i="25"/>
  <c r="H293" i="25" s="1"/>
  <c r="G292" i="25"/>
  <c r="H292" i="25" s="1"/>
  <c r="G291" i="25"/>
  <c r="H291" i="25" s="1"/>
  <c r="G290" i="25"/>
  <c r="H290" i="25" s="1"/>
  <c r="G289" i="25"/>
  <c r="H289" i="25" s="1"/>
  <c r="G288" i="25"/>
  <c r="H288" i="25" s="1"/>
  <c r="G287" i="25"/>
  <c r="H287" i="25" s="1"/>
  <c r="G286" i="25"/>
  <c r="H286" i="25" s="1"/>
  <c r="G285" i="25"/>
  <c r="H285" i="25" s="1"/>
  <c r="G284" i="25"/>
  <c r="H284" i="25" s="1"/>
  <c r="G283" i="25"/>
  <c r="H283" i="25" s="1"/>
  <c r="G282" i="25"/>
  <c r="H282" i="25" s="1"/>
  <c r="G281" i="25"/>
  <c r="H281" i="25" s="1"/>
  <c r="G280" i="25"/>
  <c r="H280" i="25" s="1"/>
  <c r="G279" i="25"/>
  <c r="H279" i="25" s="1"/>
  <c r="G278" i="25"/>
  <c r="H278" i="25" s="1"/>
  <c r="G277" i="25"/>
  <c r="H277" i="25" s="1"/>
  <c r="G276" i="25"/>
  <c r="H276" i="25" s="1"/>
  <c r="G275" i="25"/>
  <c r="H275" i="25" s="1"/>
  <c r="G274" i="25"/>
  <c r="H274" i="25" s="1"/>
  <c r="G273" i="25"/>
  <c r="H273" i="25" s="1"/>
  <c r="G272" i="25"/>
  <c r="H272" i="25" s="1"/>
  <c r="G271" i="25"/>
  <c r="H271" i="25" s="1"/>
  <c r="G270" i="25"/>
  <c r="H270" i="25" s="1"/>
  <c r="G269" i="25"/>
  <c r="H269" i="25" s="1"/>
  <c r="G268" i="25"/>
  <c r="H268" i="25" s="1"/>
  <c r="G267" i="25"/>
  <c r="H267" i="25" s="1"/>
  <c r="G266" i="25"/>
  <c r="H266" i="25" s="1"/>
  <c r="G265" i="25"/>
  <c r="H265" i="25" s="1"/>
  <c r="G264" i="25"/>
  <c r="H264" i="25" s="1"/>
  <c r="G263" i="25"/>
  <c r="H263" i="25" s="1"/>
  <c r="G262" i="25"/>
  <c r="H262" i="25" s="1"/>
  <c r="G261" i="25"/>
  <c r="H261" i="25" s="1"/>
  <c r="G260" i="25"/>
  <c r="H260" i="25" s="1"/>
  <c r="G259" i="25"/>
  <c r="H259" i="25" s="1"/>
  <c r="G258" i="25"/>
  <c r="H258" i="25" s="1"/>
  <c r="G257" i="25"/>
  <c r="H257" i="25" s="1"/>
  <c r="G256" i="25"/>
  <c r="H256" i="25" s="1"/>
  <c r="G255" i="25"/>
  <c r="H255" i="25" s="1"/>
  <c r="G254" i="25"/>
  <c r="H254" i="25" s="1"/>
  <c r="G253" i="25"/>
  <c r="H253" i="25" s="1"/>
  <c r="G252" i="25"/>
  <c r="H252" i="25" s="1"/>
  <c r="G251" i="25"/>
  <c r="H251" i="25" s="1"/>
  <c r="G250" i="25"/>
  <c r="H250" i="25" s="1"/>
  <c r="G249" i="25"/>
  <c r="H249" i="25" s="1"/>
  <c r="G248" i="25"/>
  <c r="H248" i="25" s="1"/>
  <c r="G247" i="25"/>
  <c r="H247" i="25" s="1"/>
  <c r="G246" i="25"/>
  <c r="H246" i="25" s="1"/>
  <c r="G245" i="25"/>
  <c r="H245" i="25" s="1"/>
  <c r="G244" i="25"/>
  <c r="H244" i="25" s="1"/>
  <c r="G243" i="25"/>
  <c r="H243" i="25" s="1"/>
  <c r="G242" i="25"/>
  <c r="H242" i="25" s="1"/>
  <c r="G241" i="25"/>
  <c r="H241" i="25" s="1"/>
  <c r="G240" i="25"/>
  <c r="H240" i="25" s="1"/>
  <c r="G239" i="25"/>
  <c r="H239" i="25" s="1"/>
  <c r="G238" i="25"/>
  <c r="H238" i="25" s="1"/>
  <c r="G237" i="25"/>
  <c r="H237" i="25" s="1"/>
  <c r="G236" i="25"/>
  <c r="H236" i="25" s="1"/>
  <c r="G235" i="25"/>
  <c r="H235" i="25" s="1"/>
  <c r="G234" i="25"/>
  <c r="H234" i="25" s="1"/>
  <c r="G233" i="25"/>
  <c r="H233" i="25" s="1"/>
  <c r="G232" i="25"/>
  <c r="H232" i="25" s="1"/>
  <c r="G231" i="25"/>
  <c r="H231" i="25" s="1"/>
  <c r="G230" i="25"/>
  <c r="H230" i="25" s="1"/>
  <c r="G229" i="25"/>
  <c r="H229" i="25" s="1"/>
  <c r="G228" i="25"/>
  <c r="H228" i="25" s="1"/>
  <c r="G227" i="25"/>
  <c r="H227" i="25" s="1"/>
  <c r="G226" i="25"/>
  <c r="H226" i="25" s="1"/>
  <c r="G225" i="25"/>
  <c r="H225" i="25" s="1"/>
  <c r="G224" i="25"/>
  <c r="H224" i="25" s="1"/>
  <c r="G223" i="25"/>
  <c r="H223" i="25" s="1"/>
  <c r="G222" i="25"/>
  <c r="H222" i="25" s="1"/>
  <c r="G221" i="25"/>
  <c r="H221" i="25" s="1"/>
  <c r="G220" i="25"/>
  <c r="H220" i="25" s="1"/>
  <c r="G219" i="25"/>
  <c r="H219" i="25" s="1"/>
  <c r="G218" i="25"/>
  <c r="H218" i="25" s="1"/>
  <c r="G217" i="25"/>
  <c r="H217" i="25" s="1"/>
  <c r="G216" i="25"/>
  <c r="H216" i="25" s="1"/>
  <c r="G215" i="25"/>
  <c r="H215" i="25" s="1"/>
  <c r="G214" i="25"/>
  <c r="H214" i="25" s="1"/>
  <c r="G213" i="25"/>
  <c r="H213" i="25" s="1"/>
  <c r="G212" i="25"/>
  <c r="H212" i="25" s="1"/>
  <c r="G211" i="25"/>
  <c r="H211" i="25" s="1"/>
  <c r="G210" i="25"/>
  <c r="H210" i="25" s="1"/>
  <c r="G209" i="25"/>
  <c r="H209" i="25" s="1"/>
  <c r="G208" i="25"/>
  <c r="H208" i="25" s="1"/>
  <c r="G207" i="25"/>
  <c r="H207" i="25" s="1"/>
  <c r="G206" i="25"/>
  <c r="H206" i="25" s="1"/>
  <c r="G205" i="25"/>
  <c r="H205" i="25" s="1"/>
  <c r="G204" i="25"/>
  <c r="H204" i="25" s="1"/>
  <c r="G203" i="25"/>
  <c r="H203" i="25" s="1"/>
  <c r="G202" i="25"/>
  <c r="H202" i="25" s="1"/>
  <c r="G201" i="25"/>
  <c r="H201" i="25" s="1"/>
  <c r="G200" i="25"/>
  <c r="H200" i="25" s="1"/>
  <c r="G199" i="25"/>
  <c r="H199" i="25" s="1"/>
  <c r="G198" i="25"/>
  <c r="H198" i="25" s="1"/>
  <c r="G197" i="25"/>
  <c r="H197" i="25" s="1"/>
  <c r="G196" i="25"/>
  <c r="H196" i="25" s="1"/>
  <c r="G195" i="25"/>
  <c r="H195" i="25" s="1"/>
  <c r="G194" i="25"/>
  <c r="H194" i="25" s="1"/>
  <c r="G193" i="25"/>
  <c r="H193" i="25" s="1"/>
  <c r="G192" i="25"/>
  <c r="H192" i="25" s="1"/>
  <c r="G191" i="25"/>
  <c r="H191" i="25" s="1"/>
  <c r="G190" i="25"/>
  <c r="H190" i="25" s="1"/>
  <c r="G189" i="25"/>
  <c r="H189" i="25" s="1"/>
  <c r="G188" i="25"/>
  <c r="H188" i="25" s="1"/>
  <c r="G187" i="25"/>
  <c r="H187" i="25" s="1"/>
  <c r="G186" i="25"/>
  <c r="H186" i="25" s="1"/>
  <c r="G185" i="25"/>
  <c r="H185" i="25" s="1"/>
  <c r="G184" i="25"/>
  <c r="H184" i="25" s="1"/>
  <c r="G183" i="25"/>
  <c r="H183" i="25" s="1"/>
  <c r="G182" i="25"/>
  <c r="H182" i="25" s="1"/>
  <c r="G181" i="25"/>
  <c r="H181" i="25" s="1"/>
  <c r="G180" i="25"/>
  <c r="H180" i="25" s="1"/>
  <c r="G179" i="25"/>
  <c r="H179" i="25" s="1"/>
  <c r="G178" i="25"/>
  <c r="H178" i="25" s="1"/>
  <c r="G177" i="25"/>
  <c r="H177" i="25" s="1"/>
  <c r="G176" i="25"/>
  <c r="H176" i="25" s="1"/>
  <c r="G175" i="25"/>
  <c r="H175" i="25" s="1"/>
  <c r="G174" i="25"/>
  <c r="H174" i="25" s="1"/>
  <c r="G173" i="25"/>
  <c r="H173" i="25" s="1"/>
  <c r="G172" i="25"/>
  <c r="H172" i="25" s="1"/>
  <c r="G171" i="25"/>
  <c r="H171" i="25" s="1"/>
  <c r="G170" i="25"/>
  <c r="H170" i="25" s="1"/>
  <c r="G169" i="25"/>
  <c r="H169" i="25" s="1"/>
  <c r="G168" i="25"/>
  <c r="H168" i="25" s="1"/>
  <c r="G167" i="25"/>
  <c r="H167" i="25" s="1"/>
  <c r="G166" i="25"/>
  <c r="H166" i="25" s="1"/>
  <c r="G165" i="25"/>
  <c r="H165" i="25" s="1"/>
  <c r="G164" i="25"/>
  <c r="H164" i="25" s="1"/>
  <c r="G163" i="25"/>
  <c r="H163" i="25" s="1"/>
  <c r="G162" i="25"/>
  <c r="H162" i="25" s="1"/>
  <c r="G161" i="25"/>
  <c r="H161" i="25" s="1"/>
  <c r="G160" i="25"/>
  <c r="H160" i="25" s="1"/>
  <c r="G159" i="25"/>
  <c r="H159" i="25" s="1"/>
  <c r="G158" i="25"/>
  <c r="H158" i="25" s="1"/>
  <c r="G157" i="25"/>
  <c r="H157" i="25" s="1"/>
  <c r="G156" i="25"/>
  <c r="H156" i="25" s="1"/>
  <c r="G155" i="25"/>
  <c r="H155" i="25" s="1"/>
  <c r="G154" i="25"/>
  <c r="H154" i="25" s="1"/>
  <c r="G153" i="25"/>
  <c r="H153" i="25" s="1"/>
  <c r="G152" i="25"/>
  <c r="H152" i="25" s="1"/>
  <c r="G151" i="25"/>
  <c r="H151" i="25" s="1"/>
  <c r="G150" i="25"/>
  <c r="H150" i="25" s="1"/>
  <c r="G149" i="25"/>
  <c r="H149" i="25" s="1"/>
  <c r="G148" i="25"/>
  <c r="H148" i="25" s="1"/>
  <c r="G147" i="25"/>
  <c r="H147" i="25" s="1"/>
  <c r="G146" i="25"/>
  <c r="H146" i="25" s="1"/>
  <c r="G145" i="25"/>
  <c r="H145" i="25" s="1"/>
  <c r="G144" i="25"/>
  <c r="H144" i="25" s="1"/>
  <c r="G143" i="25"/>
  <c r="H143" i="25" s="1"/>
  <c r="G142" i="25"/>
  <c r="H142" i="25" s="1"/>
  <c r="G141" i="25"/>
  <c r="H141" i="25" s="1"/>
  <c r="G140" i="25"/>
  <c r="H140" i="25" s="1"/>
  <c r="G139" i="25"/>
  <c r="H139" i="25" s="1"/>
  <c r="G138" i="25"/>
  <c r="H138" i="25" s="1"/>
  <c r="G137" i="25"/>
  <c r="H137" i="25" s="1"/>
  <c r="G136" i="25"/>
  <c r="H136" i="25" s="1"/>
  <c r="G135" i="25"/>
  <c r="H135" i="25" s="1"/>
  <c r="G134" i="25"/>
  <c r="H134" i="25" s="1"/>
  <c r="G133" i="25"/>
  <c r="H133" i="25" s="1"/>
  <c r="G132" i="25"/>
  <c r="H132" i="25" s="1"/>
  <c r="G131" i="25"/>
  <c r="H131" i="25" s="1"/>
  <c r="G130" i="25"/>
  <c r="H130" i="25" s="1"/>
  <c r="G129" i="25"/>
  <c r="H129" i="25" s="1"/>
  <c r="G128" i="25"/>
  <c r="H128" i="25" s="1"/>
  <c r="G127" i="25"/>
  <c r="H127" i="25" s="1"/>
  <c r="G126" i="25"/>
  <c r="H126" i="25" s="1"/>
  <c r="G125" i="25"/>
  <c r="H125" i="25" s="1"/>
  <c r="G124" i="25"/>
  <c r="H124" i="25" s="1"/>
  <c r="G123" i="25"/>
  <c r="H123" i="25" s="1"/>
  <c r="G122" i="25"/>
  <c r="H122" i="25" s="1"/>
  <c r="G121" i="25"/>
  <c r="H121" i="25" s="1"/>
  <c r="G120" i="25"/>
  <c r="H120" i="25" s="1"/>
  <c r="G119" i="25"/>
  <c r="H119" i="25" s="1"/>
  <c r="G118" i="25"/>
  <c r="H118" i="25" s="1"/>
  <c r="G117" i="25"/>
  <c r="H117" i="25" s="1"/>
  <c r="G116" i="25"/>
  <c r="H116" i="25" s="1"/>
  <c r="G115" i="25"/>
  <c r="H115" i="25" s="1"/>
  <c r="G114" i="25"/>
  <c r="H114" i="25" s="1"/>
  <c r="G113" i="25"/>
  <c r="H113" i="25" s="1"/>
  <c r="G112" i="25"/>
  <c r="H112" i="25" s="1"/>
  <c r="G111" i="25"/>
  <c r="H111" i="25" s="1"/>
  <c r="G110" i="25"/>
  <c r="H110" i="25" s="1"/>
  <c r="G109" i="25"/>
  <c r="H109" i="25" s="1"/>
  <c r="G108" i="25"/>
  <c r="H108" i="25" s="1"/>
  <c r="G107" i="25"/>
  <c r="H107" i="25" s="1"/>
  <c r="G106" i="25"/>
  <c r="H106" i="25" s="1"/>
  <c r="G105" i="25"/>
  <c r="H105" i="25" s="1"/>
  <c r="G104" i="25"/>
  <c r="H104" i="25" s="1"/>
  <c r="G103" i="25"/>
  <c r="H103" i="25" s="1"/>
  <c r="G102" i="25"/>
  <c r="H102" i="25" s="1"/>
  <c r="G101" i="25"/>
  <c r="H101" i="25" s="1"/>
  <c r="G100" i="25"/>
  <c r="H100" i="25" s="1"/>
  <c r="G99" i="25"/>
  <c r="H99" i="25" s="1"/>
  <c r="G98" i="25"/>
  <c r="H98" i="25" s="1"/>
  <c r="G97" i="25"/>
  <c r="H97" i="25" s="1"/>
  <c r="G96" i="25"/>
  <c r="H96" i="25" s="1"/>
  <c r="G95" i="25"/>
  <c r="H95" i="25" s="1"/>
  <c r="G94" i="25"/>
  <c r="H94" i="25" s="1"/>
  <c r="G93" i="25"/>
  <c r="H93" i="25" s="1"/>
  <c r="G92" i="25"/>
  <c r="H92" i="25" s="1"/>
  <c r="G91" i="25"/>
  <c r="H91" i="25" s="1"/>
  <c r="G90" i="25"/>
  <c r="H90" i="25" s="1"/>
  <c r="G89" i="25"/>
  <c r="H89" i="25" s="1"/>
  <c r="G88" i="25"/>
  <c r="H88" i="25" s="1"/>
  <c r="G87" i="25"/>
  <c r="H87" i="25" s="1"/>
  <c r="G86" i="25"/>
  <c r="H86" i="25" s="1"/>
  <c r="G85" i="25"/>
  <c r="H85" i="25" s="1"/>
  <c r="G84" i="25"/>
  <c r="H84" i="25" s="1"/>
  <c r="G83" i="25"/>
  <c r="H83" i="25" s="1"/>
  <c r="G82" i="25"/>
  <c r="H82" i="25" s="1"/>
  <c r="G81" i="25"/>
  <c r="H81" i="25" s="1"/>
  <c r="G80" i="25"/>
  <c r="H80" i="25" s="1"/>
  <c r="G79" i="25"/>
  <c r="H79" i="25" s="1"/>
  <c r="G78" i="25"/>
  <c r="H78" i="25" s="1"/>
  <c r="G77" i="25"/>
  <c r="H77" i="25" s="1"/>
  <c r="G76" i="25"/>
  <c r="H76" i="25" s="1"/>
  <c r="G75" i="25"/>
  <c r="H75" i="25" s="1"/>
  <c r="G74" i="25"/>
  <c r="H74" i="25" s="1"/>
  <c r="G73" i="25"/>
  <c r="H73" i="25" s="1"/>
  <c r="G72" i="25"/>
  <c r="H72" i="25" s="1"/>
  <c r="G71" i="25"/>
  <c r="H71" i="25" s="1"/>
  <c r="G70" i="25"/>
  <c r="H70" i="25" s="1"/>
  <c r="G69" i="25"/>
  <c r="H69" i="25" s="1"/>
  <c r="G68" i="25"/>
  <c r="H68" i="25" s="1"/>
  <c r="G67" i="25"/>
  <c r="H67" i="25" s="1"/>
  <c r="G66" i="25"/>
  <c r="H66" i="25" s="1"/>
  <c r="G65" i="25"/>
  <c r="H65" i="25" s="1"/>
  <c r="G64" i="25"/>
  <c r="H64" i="25" s="1"/>
  <c r="G63" i="25"/>
  <c r="H63" i="25" s="1"/>
  <c r="G62" i="25"/>
  <c r="H62" i="25" s="1"/>
  <c r="G61" i="25"/>
  <c r="H61" i="25" s="1"/>
  <c r="G60" i="25"/>
  <c r="H60" i="25" s="1"/>
  <c r="G59" i="25"/>
  <c r="H59" i="25" s="1"/>
  <c r="G58" i="25"/>
  <c r="H58" i="25" s="1"/>
  <c r="G57" i="25"/>
  <c r="H57" i="25" s="1"/>
  <c r="G56" i="25"/>
  <c r="H56" i="25" s="1"/>
  <c r="G55" i="25"/>
  <c r="H55" i="25" s="1"/>
  <c r="G54" i="25"/>
  <c r="H54" i="25" s="1"/>
  <c r="G53" i="25"/>
  <c r="H53" i="25" s="1"/>
  <c r="G52" i="25"/>
  <c r="H52" i="25" s="1"/>
  <c r="G51" i="25"/>
  <c r="H51" i="25" s="1"/>
  <c r="G50" i="25"/>
  <c r="H50" i="25" s="1"/>
  <c r="G49" i="25"/>
  <c r="H49" i="25" s="1"/>
  <c r="G48" i="25"/>
  <c r="H48" i="25" s="1"/>
  <c r="G47" i="25"/>
  <c r="H47" i="25" s="1"/>
  <c r="G46" i="25"/>
  <c r="H46" i="25" s="1"/>
  <c r="G45" i="25"/>
  <c r="H45" i="25" s="1"/>
  <c r="G44" i="25"/>
  <c r="H44" i="25" s="1"/>
  <c r="G43" i="25"/>
  <c r="H43" i="25" s="1"/>
  <c r="G42" i="25"/>
  <c r="H42" i="25" s="1"/>
  <c r="G41" i="25"/>
  <c r="H41" i="25" s="1"/>
  <c r="G40" i="25"/>
  <c r="H40" i="25" s="1"/>
  <c r="G39" i="25"/>
  <c r="H39" i="25" s="1"/>
  <c r="G38" i="25"/>
  <c r="H38" i="25" s="1"/>
  <c r="G37" i="25"/>
  <c r="H37" i="25" s="1"/>
  <c r="G36" i="25"/>
  <c r="H36" i="25" s="1"/>
  <c r="G35" i="25"/>
  <c r="H35" i="25" s="1"/>
  <c r="G34" i="25"/>
  <c r="H34" i="25" s="1"/>
  <c r="G33" i="25"/>
  <c r="H33" i="25" s="1"/>
  <c r="G32" i="25"/>
  <c r="H32" i="25" s="1"/>
  <c r="G31" i="25"/>
  <c r="H31" i="25" s="1"/>
  <c r="G30" i="25"/>
  <c r="H30" i="25" s="1"/>
  <c r="G29" i="25"/>
  <c r="H29" i="25" s="1"/>
  <c r="G28" i="25"/>
  <c r="H28" i="25" s="1"/>
  <c r="G27" i="25"/>
  <c r="H27" i="25" s="1"/>
  <c r="G26" i="25"/>
  <c r="H26" i="25" s="1"/>
  <c r="G25" i="25"/>
  <c r="H25" i="25" s="1"/>
  <c r="G24" i="25"/>
  <c r="H24" i="25" s="1"/>
  <c r="G23" i="25"/>
  <c r="H23" i="25" s="1"/>
  <c r="G22" i="25"/>
  <c r="H22" i="25" s="1"/>
  <c r="G21" i="25"/>
  <c r="H21" i="25" s="1"/>
  <c r="G20" i="25"/>
  <c r="H20" i="25" s="1"/>
  <c r="G19" i="25"/>
  <c r="H19" i="25" s="1"/>
  <c r="G18" i="25"/>
  <c r="H18" i="25" s="1"/>
  <c r="G17" i="25"/>
  <c r="H17" i="25" s="1"/>
  <c r="G16" i="25"/>
  <c r="H16" i="25" s="1"/>
  <c r="G15" i="25"/>
  <c r="H15" i="25" s="1"/>
  <c r="G14" i="25"/>
  <c r="H14" i="25" s="1"/>
  <c r="G13" i="25"/>
  <c r="H13" i="25" s="1"/>
  <c r="G12" i="25"/>
  <c r="H12" i="25" s="1"/>
  <c r="G11" i="25"/>
  <c r="H11" i="25" s="1"/>
  <c r="B938" i="5" l="1"/>
  <c r="E938" i="5"/>
  <c r="E1153" i="5"/>
  <c r="B1153" i="5"/>
  <c r="B1204" i="5"/>
  <c r="E1204" i="5"/>
  <c r="E857" i="5"/>
  <c r="B857" i="5"/>
  <c r="B880" i="5"/>
  <c r="E910" i="5"/>
  <c r="B910" i="5"/>
  <c r="B914" i="5"/>
  <c r="B926" i="5"/>
  <c r="B936" i="5"/>
  <c r="E989" i="5"/>
  <c r="B989" i="5"/>
  <c r="E1103" i="5"/>
  <c r="B1103" i="5"/>
  <c r="B1139" i="5"/>
  <c r="E1139" i="5"/>
  <c r="E1169" i="5"/>
  <c r="B1169" i="5"/>
  <c r="B1181" i="5"/>
  <c r="B1221" i="5"/>
  <c r="E1221" i="5"/>
  <c r="B845" i="5"/>
  <c r="E889" i="5"/>
  <c r="B889" i="5"/>
  <c r="B905" i="5"/>
  <c r="E1087" i="5"/>
  <c r="B1087" i="5"/>
  <c r="E1110" i="5"/>
  <c r="B1110" i="5"/>
  <c r="B860" i="5"/>
  <c r="B872" i="5"/>
  <c r="B888" i="5"/>
  <c r="E952" i="5"/>
  <c r="B952" i="5"/>
  <c r="B959" i="5"/>
  <c r="E973" i="5"/>
  <c r="B973" i="5"/>
  <c r="B1048" i="5"/>
  <c r="B1073" i="5"/>
  <c r="E1148" i="5"/>
  <c r="B1148" i="5"/>
  <c r="B1188" i="5"/>
  <c r="B1045" i="5"/>
  <c r="B1075" i="5"/>
  <c r="B1140" i="5"/>
  <c r="B1166" i="5"/>
  <c r="B1184" i="5"/>
  <c r="B1217" i="5"/>
  <c r="B1242" i="5"/>
  <c r="E1248" i="5"/>
  <c r="E1278" i="5"/>
  <c r="B1279" i="5"/>
  <c r="B1287" i="5"/>
  <c r="B1409" i="5"/>
  <c r="B1417" i="5"/>
  <c r="B1441" i="5"/>
  <c r="B1446" i="5"/>
  <c r="B1466" i="5"/>
  <c r="B1481" i="5"/>
  <c r="B1499" i="5"/>
  <c r="B1539" i="5"/>
  <c r="B1545" i="5"/>
  <c r="B1549" i="5"/>
  <c r="E1564" i="5"/>
  <c r="E1568" i="5"/>
  <c r="E1610" i="5"/>
  <c r="B1611" i="5"/>
  <c r="E1644" i="5"/>
  <c r="B1026" i="5"/>
  <c r="B1069" i="5"/>
  <c r="B1209" i="5"/>
  <c r="B1254" i="5"/>
  <c r="B1002" i="5"/>
  <c r="B840" i="5"/>
  <c r="B848" i="5"/>
  <c r="B858" i="5"/>
  <c r="B873" i="5"/>
  <c r="B948" i="5"/>
  <c r="B969" i="5"/>
  <c r="E975" i="5"/>
  <c r="B985" i="5"/>
  <c r="B1013" i="5"/>
  <c r="B1021" i="5"/>
  <c r="B1038" i="5"/>
  <c r="B1046" i="5"/>
  <c r="B1052" i="5"/>
  <c r="B1058" i="5"/>
  <c r="B1070" i="5"/>
  <c r="E1105" i="5"/>
  <c r="B1106" i="5"/>
  <c r="B1122" i="5"/>
  <c r="B1135" i="5"/>
  <c r="E1155" i="5"/>
  <c r="B1206" i="5"/>
  <c r="E1269" i="5"/>
  <c r="B1289" i="5"/>
  <c r="B1302" i="5"/>
  <c r="E1485" i="5"/>
  <c r="E1512" i="5"/>
  <c r="E1566" i="5"/>
  <c r="E1569" i="5"/>
  <c r="E1573" i="5"/>
  <c r="E1582" i="5"/>
  <c r="E1607" i="5"/>
  <c r="E1647" i="5"/>
  <c r="E1467" i="5"/>
  <c r="B1467" i="5"/>
  <c r="B837" i="5"/>
  <c r="B856" i="5"/>
  <c r="B861" i="5"/>
  <c r="B887" i="5"/>
  <c r="B891" i="5"/>
  <c r="B906" i="5"/>
  <c r="E944" i="5"/>
  <c r="B944" i="5"/>
  <c r="E981" i="5"/>
  <c r="B981" i="5"/>
  <c r="B1004" i="5"/>
  <c r="E1004" i="5"/>
  <c r="E1085" i="5"/>
  <c r="B1085" i="5"/>
  <c r="E1141" i="5"/>
  <c r="B1141" i="5"/>
  <c r="B1145" i="5"/>
  <c r="B1316" i="5"/>
  <c r="E1316" i="5"/>
  <c r="E1321" i="5"/>
  <c r="B1321" i="5"/>
  <c r="E1514" i="5"/>
  <c r="B1514" i="5"/>
  <c r="B1544" i="5"/>
  <c r="B1596" i="5"/>
  <c r="B1645" i="5"/>
  <c r="B1089" i="5"/>
  <c r="E1089" i="5"/>
  <c r="B1156" i="5"/>
  <c r="E1177" i="5"/>
  <c r="B1177" i="5"/>
  <c r="E1346" i="5"/>
  <c r="B1346" i="5"/>
  <c r="E1418" i="5"/>
  <c r="B1418" i="5"/>
  <c r="E1448" i="5"/>
  <c r="B1448" i="5"/>
  <c r="E844" i="5"/>
  <c r="E871" i="5"/>
  <c r="E879" i="5"/>
  <c r="E894" i="5"/>
  <c r="E912" i="5"/>
  <c r="E917" i="5"/>
  <c r="B920" i="5"/>
  <c r="E920" i="5"/>
  <c r="B1171" i="5"/>
  <c r="E1171" i="5"/>
  <c r="E1368" i="5"/>
  <c r="B1368" i="5"/>
  <c r="E1414" i="5"/>
  <c r="B1414" i="5"/>
  <c r="E1436" i="5"/>
  <c r="B1436" i="5"/>
  <c r="E1475" i="5"/>
  <c r="B1475" i="5"/>
  <c r="B1579" i="5"/>
  <c r="E1620" i="5"/>
  <c r="B1620" i="5"/>
  <c r="B1629" i="5"/>
  <c r="B954" i="5"/>
  <c r="E954" i="5"/>
  <c r="B991" i="5"/>
  <c r="E991" i="5"/>
  <c r="E1111" i="5"/>
  <c r="B1111" i="5"/>
  <c r="B1599" i="5"/>
  <c r="E1599" i="5"/>
  <c r="B842" i="5"/>
  <c r="B850" i="5"/>
  <c r="B876" i="5"/>
  <c r="E904" i="5"/>
  <c r="E909" i="5"/>
  <c r="E922" i="5"/>
  <c r="B922" i="5"/>
  <c r="B935" i="5"/>
  <c r="E935" i="5"/>
  <c r="E951" i="5"/>
  <c r="B951" i="5"/>
  <c r="B972" i="5"/>
  <c r="E972" i="5"/>
  <c r="B1017" i="5"/>
  <c r="E1017" i="5"/>
  <c r="E1035" i="5"/>
  <c r="B1035" i="5"/>
  <c r="E1054" i="5"/>
  <c r="B1054" i="5"/>
  <c r="E1137" i="5"/>
  <c r="B1137" i="5"/>
  <c r="B1205" i="5"/>
  <c r="E1205" i="5"/>
  <c r="B1274" i="5"/>
  <c r="E1274" i="5"/>
  <c r="E1318" i="5"/>
  <c r="B1318" i="5"/>
  <c r="B1340" i="5"/>
  <c r="E1432" i="5"/>
  <c r="B1432" i="5"/>
  <c r="E1452" i="5"/>
  <c r="B1452" i="5"/>
  <c r="E1510" i="5"/>
  <c r="B1510" i="5"/>
  <c r="B988" i="5"/>
  <c r="B1001" i="5"/>
  <c r="E1012" i="5"/>
  <c r="E1020" i="5"/>
  <c r="B1077" i="5"/>
  <c r="E1121" i="5"/>
  <c r="E1223" i="5"/>
  <c r="E1249" i="5"/>
  <c r="E1273" i="5"/>
  <c r="E1285" i="5"/>
  <c r="E1530" i="5"/>
  <c r="B1612" i="5"/>
  <c r="E925" i="5"/>
  <c r="E946" i="5"/>
  <c r="B960" i="5"/>
  <c r="E983" i="5"/>
  <c r="B1010" i="5"/>
  <c r="B1042" i="5"/>
  <c r="B1082" i="5"/>
  <c r="E1187" i="5"/>
  <c r="B1310" i="5"/>
  <c r="B1334" i="5"/>
  <c r="B1338" i="5"/>
  <c r="E1580" i="5"/>
  <c r="E1584" i="5"/>
  <c r="E1598" i="5"/>
  <c r="E1618" i="5"/>
  <c r="E1630" i="5"/>
  <c r="E1642" i="5"/>
  <c r="E1646" i="5"/>
  <c r="B1024" i="5"/>
  <c r="E1024" i="5"/>
  <c r="B1179" i="5"/>
  <c r="E1179" i="5"/>
  <c r="B1211" i="5"/>
  <c r="E1211" i="5"/>
  <c r="B1265" i="5"/>
  <c r="E1265" i="5"/>
  <c r="B1270" i="5"/>
  <c r="E1270" i="5"/>
  <c r="B1300" i="5"/>
  <c r="E1300" i="5"/>
  <c r="E1314" i="5"/>
  <c r="B1314" i="5"/>
  <c r="E1550" i="5"/>
  <c r="B1550" i="5"/>
  <c r="B1562" i="5"/>
  <c r="E1562" i="5"/>
  <c r="B846" i="5"/>
  <c r="E851" i="5"/>
  <c r="E855" i="5"/>
  <c r="E859" i="5"/>
  <c r="E874" i="5"/>
  <c r="B881" i="5"/>
  <c r="E890" i="5"/>
  <c r="E939" i="5"/>
  <c r="E942" i="5"/>
  <c r="E947" i="5"/>
  <c r="E950" i="5"/>
  <c r="E955" i="5"/>
  <c r="E958" i="5"/>
  <c r="E968" i="5"/>
  <c r="E971" i="5"/>
  <c r="E976" i="5"/>
  <c r="E979" i="5"/>
  <c r="E984" i="5"/>
  <c r="E987" i="5"/>
  <c r="E992" i="5"/>
  <c r="E1005" i="5"/>
  <c r="E1008" i="5"/>
  <c r="B1016" i="5"/>
  <c r="E1016" i="5"/>
  <c r="B1022" i="5"/>
  <c r="E1040" i="5"/>
  <c r="E1044" i="5"/>
  <c r="E1050" i="5"/>
  <c r="B1050" i="5"/>
  <c r="E1056" i="5"/>
  <c r="B1067" i="5"/>
  <c r="B1074" i="5"/>
  <c r="B1083" i="5"/>
  <c r="B1088" i="5"/>
  <c r="E1088" i="5"/>
  <c r="B1092" i="5"/>
  <c r="E1092" i="5"/>
  <c r="B1107" i="5"/>
  <c r="B1115" i="5"/>
  <c r="E1120" i="5"/>
  <c r="B1120" i="5"/>
  <c r="B1149" i="5"/>
  <c r="B1154" i="5"/>
  <c r="E1154" i="5"/>
  <c r="B1158" i="5"/>
  <c r="E1158" i="5"/>
  <c r="B1173" i="5"/>
  <c r="B1185" i="5"/>
  <c r="B1215" i="5"/>
  <c r="E1215" i="5"/>
  <c r="B1220" i="5"/>
  <c r="E1220" i="5"/>
  <c r="B1252" i="5"/>
  <c r="E1252" i="5"/>
  <c r="B1299" i="5"/>
  <c r="B1312" i="5"/>
  <c r="E1312" i="5"/>
  <c r="B1339" i="5"/>
  <c r="E1339" i="5"/>
  <c r="E1366" i="5"/>
  <c r="B1366" i="5"/>
  <c r="B1468" i="5"/>
  <c r="E1468" i="5"/>
  <c r="E1600" i="5"/>
  <c r="B1600" i="5"/>
  <c r="B1603" i="5"/>
  <c r="E1603" i="5"/>
  <c r="B853" i="5"/>
  <c r="E1108" i="5"/>
  <c r="B1108" i="5"/>
  <c r="E870" i="5"/>
  <c r="B885" i="5"/>
  <c r="E908" i="5"/>
  <c r="E916" i="5"/>
  <c r="E924" i="5"/>
  <c r="B1039" i="5"/>
  <c r="E1039" i="5"/>
  <c r="B1043" i="5"/>
  <c r="E1043" i="5"/>
  <c r="B1049" i="5"/>
  <c r="B1055" i="5"/>
  <c r="E1055" i="5"/>
  <c r="B1059" i="5"/>
  <c r="E1059" i="5"/>
  <c r="E1072" i="5"/>
  <c r="B1076" i="5"/>
  <c r="E1076" i="5"/>
  <c r="B1081" i="5"/>
  <c r="B1112" i="5"/>
  <c r="B1119" i="5"/>
  <c r="E1124" i="5"/>
  <c r="B1124" i="5"/>
  <c r="B1133" i="5"/>
  <c r="B1138" i="5"/>
  <c r="E1138" i="5"/>
  <c r="B1142" i="5"/>
  <c r="E1142" i="5"/>
  <c r="B1147" i="5"/>
  <c r="E1183" i="5"/>
  <c r="B1189" i="5"/>
  <c r="E1201" i="5"/>
  <c r="E1224" i="5"/>
  <c r="B1236" i="5"/>
  <c r="E1236" i="5"/>
  <c r="E1246" i="5"/>
  <c r="B1256" i="5"/>
  <c r="E1256" i="5"/>
  <c r="B1277" i="5"/>
  <c r="E1277" i="5"/>
  <c r="B1332" i="5"/>
  <c r="E1332" i="5"/>
  <c r="B1335" i="5"/>
  <c r="E1335" i="5"/>
  <c r="B1336" i="5"/>
  <c r="E1336" i="5"/>
  <c r="E1384" i="5"/>
  <c r="B1384" i="5"/>
  <c r="E1422" i="5"/>
  <c r="B1422" i="5"/>
  <c r="E1587" i="5"/>
  <c r="B1587" i="5"/>
  <c r="B884" i="5"/>
  <c r="E1104" i="5"/>
  <c r="B1104" i="5"/>
  <c r="B1123" i="5"/>
  <c r="B1144" i="5"/>
  <c r="B1151" i="5"/>
  <c r="E1170" i="5"/>
  <c r="B1170" i="5"/>
  <c r="B1176" i="5"/>
  <c r="E1180" i="5"/>
  <c r="B1200" i="5"/>
  <c r="E1200" i="5"/>
  <c r="E1208" i="5"/>
  <c r="B1240" i="5"/>
  <c r="E1240" i="5"/>
  <c r="B1245" i="5"/>
  <c r="E1245" i="5"/>
  <c r="B1267" i="5"/>
  <c r="E1271" i="5"/>
  <c r="B1281" i="5"/>
  <c r="E1281" i="5"/>
  <c r="B1286" i="5"/>
  <c r="E1286" i="5"/>
  <c r="B1288" i="5"/>
  <c r="E1306" i="5"/>
  <c r="B1306" i="5"/>
  <c r="E1307" i="5"/>
  <c r="B1307" i="5"/>
  <c r="E1354" i="5"/>
  <c r="B1354" i="5"/>
  <c r="B1376" i="5"/>
  <c r="E1505" i="5"/>
  <c r="B1505" i="5"/>
  <c r="E1571" i="5"/>
  <c r="B1571" i="5"/>
  <c r="B1576" i="5"/>
  <c r="E1576" i="5"/>
  <c r="B1578" i="5"/>
  <c r="E1578" i="5"/>
  <c r="E1442" i="5"/>
  <c r="B1442" i="5"/>
  <c r="B1484" i="5"/>
  <c r="E1484" i="5"/>
  <c r="B1595" i="5"/>
  <c r="E1595" i="5"/>
  <c r="B1614" i="5"/>
  <c r="E1614" i="5"/>
  <c r="B1643" i="5"/>
  <c r="E1643" i="5"/>
  <c r="B1652" i="5"/>
  <c r="E1652" i="5"/>
  <c r="B1420" i="5"/>
  <c r="B1465" i="5"/>
  <c r="B1502" i="5"/>
  <c r="B1521" i="5"/>
  <c r="E1541" i="5"/>
  <c r="B1541" i="5"/>
  <c r="B1548" i="5"/>
  <c r="B1606" i="5"/>
  <c r="E1606" i="5"/>
  <c r="B1638" i="5"/>
  <c r="E1638" i="5"/>
  <c r="B1640" i="5"/>
  <c r="E1640" i="5"/>
  <c r="B1071" i="5"/>
  <c r="E1175" i="5"/>
  <c r="E1191" i="5"/>
  <c r="E1216" i="5"/>
  <c r="E1241" i="5"/>
  <c r="E1257" i="5"/>
  <c r="E1266" i="5"/>
  <c r="E1282" i="5"/>
  <c r="E1301" i="5"/>
  <c r="E1311" i="5"/>
  <c r="B1311" i="5"/>
  <c r="B1331" i="5"/>
  <c r="E1331" i="5"/>
  <c r="B1344" i="5"/>
  <c r="B1374" i="5"/>
  <c r="E1410" i="5"/>
  <c r="B1410" i="5"/>
  <c r="B1497" i="5"/>
  <c r="E1497" i="5"/>
  <c r="B1565" i="5"/>
  <c r="E1565" i="5"/>
  <c r="B1581" i="5"/>
  <c r="E1581" i="5"/>
  <c r="B1649" i="5"/>
  <c r="B1511" i="5"/>
  <c r="B1529" i="5"/>
  <c r="E1651" i="5"/>
  <c r="E1496" i="5"/>
  <c r="E1572" i="5"/>
  <c r="E1577" i="5"/>
  <c r="E1602" i="5"/>
  <c r="E1634" i="5"/>
  <c r="E1639" i="5"/>
  <c r="E847" i="5"/>
  <c r="B903" i="5"/>
  <c r="E903" i="5"/>
  <c r="B911" i="5"/>
  <c r="E911" i="5"/>
  <c r="B877" i="5"/>
  <c r="E886" i="5"/>
  <c r="E839" i="5"/>
  <c r="E882" i="5"/>
  <c r="B907" i="5"/>
  <c r="E907" i="5"/>
  <c r="B915" i="5"/>
  <c r="E915" i="5"/>
  <c r="E843" i="5"/>
  <c r="E878" i="5"/>
  <c r="B893" i="5"/>
  <c r="E893" i="5"/>
  <c r="E919" i="5"/>
  <c r="E923" i="5"/>
  <c r="E927" i="5"/>
  <c r="E937" i="5"/>
  <c r="E941" i="5"/>
  <c r="E945" i="5"/>
  <c r="E949" i="5"/>
  <c r="E953" i="5"/>
  <c r="E957" i="5"/>
  <c r="E970" i="5"/>
  <c r="E974" i="5"/>
  <c r="E978" i="5"/>
  <c r="E982" i="5"/>
  <c r="E986" i="5"/>
  <c r="E990" i="5"/>
  <c r="E1003" i="5"/>
  <c r="E1007" i="5"/>
  <c r="E1011" i="5"/>
  <c r="E1015" i="5"/>
  <c r="E1019" i="5"/>
  <c r="E1023" i="5"/>
  <c r="E1036" i="5"/>
  <c r="E1047" i="5"/>
  <c r="E1080" i="5"/>
  <c r="E1113" i="5"/>
  <c r="E1146" i="5"/>
  <c r="B1218" i="5"/>
  <c r="E1218" i="5"/>
  <c r="B1247" i="5"/>
  <c r="E1247" i="5"/>
  <c r="B1276" i="5"/>
  <c r="E1276" i="5"/>
  <c r="E1051" i="5"/>
  <c r="E1068" i="5"/>
  <c r="E1084" i="5"/>
  <c r="E1101" i="5"/>
  <c r="E1117" i="5"/>
  <c r="E1134" i="5"/>
  <c r="E1150" i="5"/>
  <c r="E1167" i="5"/>
  <c r="E1174" i="5"/>
  <c r="E1178" i="5"/>
  <c r="E1182" i="5"/>
  <c r="E1186" i="5"/>
  <c r="E1190" i="5"/>
  <c r="B1214" i="5"/>
  <c r="E1214" i="5"/>
  <c r="B1243" i="5"/>
  <c r="E1243" i="5"/>
  <c r="B1272" i="5"/>
  <c r="E1272" i="5"/>
  <c r="E1199" i="5"/>
  <c r="E1203" i="5"/>
  <c r="B1210" i="5"/>
  <c r="E1210" i="5"/>
  <c r="B1239" i="5"/>
  <c r="E1239" i="5"/>
  <c r="B1255" i="5"/>
  <c r="E1255" i="5"/>
  <c r="B1268" i="5"/>
  <c r="E1268" i="5"/>
  <c r="B1284" i="5"/>
  <c r="E1284" i="5"/>
  <c r="B1222" i="5"/>
  <c r="E1222" i="5"/>
  <c r="B1235" i="5"/>
  <c r="E1235" i="5"/>
  <c r="B1251" i="5"/>
  <c r="E1251" i="5"/>
  <c r="B1280" i="5"/>
  <c r="E1280" i="5"/>
  <c r="B1290" i="5"/>
  <c r="E1345" i="5"/>
  <c r="B1345" i="5"/>
  <c r="E1353" i="5"/>
  <c r="B1353" i="5"/>
  <c r="B1367" i="5"/>
  <c r="E1367" i="5"/>
  <c r="B1375" i="5"/>
  <c r="E1375" i="5"/>
  <c r="B1383" i="5"/>
  <c r="E1383" i="5"/>
  <c r="B1403" i="5"/>
  <c r="E1403" i="5"/>
  <c r="B1415" i="5"/>
  <c r="E1415" i="5"/>
  <c r="B1431" i="5"/>
  <c r="E1431" i="5"/>
  <c r="B1447" i="5"/>
  <c r="E1447" i="5"/>
  <c r="B1516" i="5"/>
  <c r="E1516" i="5"/>
  <c r="B1534" i="5"/>
  <c r="E1534" i="5"/>
  <c r="E1304" i="5"/>
  <c r="E1320" i="5"/>
  <c r="B1343" i="5"/>
  <c r="E1343" i="5"/>
  <c r="B1351" i="5"/>
  <c r="E1351" i="5"/>
  <c r="E1365" i="5"/>
  <c r="B1365" i="5"/>
  <c r="E1373" i="5"/>
  <c r="B1373" i="5"/>
  <c r="E1381" i="5"/>
  <c r="B1381" i="5"/>
  <c r="B1419" i="5"/>
  <c r="E1419" i="5"/>
  <c r="B1435" i="5"/>
  <c r="E1435" i="5"/>
  <c r="B1451" i="5"/>
  <c r="E1451" i="5"/>
  <c r="B1472" i="5"/>
  <c r="E1472" i="5"/>
  <c r="B1479" i="5"/>
  <c r="B1554" i="5"/>
  <c r="E1341" i="5"/>
  <c r="B1341" i="5"/>
  <c r="E1349" i="5"/>
  <c r="B1349" i="5"/>
  <c r="B1371" i="5"/>
  <c r="E1371" i="5"/>
  <c r="B1379" i="5"/>
  <c r="E1379" i="5"/>
  <c r="B1387" i="5"/>
  <c r="E1387" i="5"/>
  <c r="B1399" i="5"/>
  <c r="E1399" i="5"/>
  <c r="B1407" i="5"/>
  <c r="E1407" i="5"/>
  <c r="B1439" i="5"/>
  <c r="E1439" i="5"/>
  <c r="B1455" i="5"/>
  <c r="E1455" i="5"/>
  <c r="B1488" i="5"/>
  <c r="E1488" i="5"/>
  <c r="E1518" i="5"/>
  <c r="B1518" i="5"/>
  <c r="B1605" i="5"/>
  <c r="E1605" i="5"/>
  <c r="B1347" i="5"/>
  <c r="E1347" i="5"/>
  <c r="B1355" i="5"/>
  <c r="E1355" i="5"/>
  <c r="E1369" i="5"/>
  <c r="B1369" i="5"/>
  <c r="E1377" i="5"/>
  <c r="B1377" i="5"/>
  <c r="E1385" i="5"/>
  <c r="B1385" i="5"/>
  <c r="B1411" i="5"/>
  <c r="E1411" i="5"/>
  <c r="B1443" i="5"/>
  <c r="E1443" i="5"/>
  <c r="B1463" i="5"/>
  <c r="E1463" i="5"/>
  <c r="B1500" i="5"/>
  <c r="E1500" i="5"/>
  <c r="B1389" i="5"/>
  <c r="B1397" i="5"/>
  <c r="B1401" i="5"/>
  <c r="B1405" i="5"/>
  <c r="B1601" i="5"/>
  <c r="E1601" i="5"/>
  <c r="B1617" i="5"/>
  <c r="E1617" i="5"/>
  <c r="E1476" i="5"/>
  <c r="E1504" i="5"/>
  <c r="E1520" i="5"/>
  <c r="E1538" i="5"/>
  <c r="B1597" i="5"/>
  <c r="E1597" i="5"/>
  <c r="B1613" i="5"/>
  <c r="E1613" i="5"/>
  <c r="E1464" i="5"/>
  <c r="E1480" i="5"/>
  <c r="E1508" i="5"/>
  <c r="E1542" i="5"/>
  <c r="E1551" i="5"/>
  <c r="B1609" i="5"/>
  <c r="E1609" i="5"/>
  <c r="E1653" i="5"/>
  <c r="Y1529" i="5"/>
  <c r="X1529" i="5"/>
  <c r="W1529" i="5"/>
  <c r="V1529" i="5"/>
  <c r="U1529" i="5"/>
  <c r="T1529" i="5"/>
  <c r="Y1530" i="5"/>
  <c r="X1530" i="5"/>
  <c r="W1530" i="5"/>
  <c r="V1530" i="5"/>
  <c r="U1530" i="5"/>
  <c r="T1530" i="5"/>
  <c r="Y1531" i="5"/>
  <c r="X1531" i="5"/>
  <c r="W1531" i="5"/>
  <c r="V1531" i="5"/>
  <c r="U1531" i="5"/>
  <c r="T1531" i="5"/>
  <c r="Y1532" i="5"/>
  <c r="X1532" i="5"/>
  <c r="W1532" i="5"/>
  <c r="V1532" i="5"/>
  <c r="U1532" i="5"/>
  <c r="T1532" i="5"/>
  <c r="Y1533" i="5"/>
  <c r="X1533" i="5"/>
  <c r="W1533" i="5"/>
  <c r="V1533" i="5"/>
  <c r="U1533" i="5"/>
  <c r="T1533" i="5"/>
  <c r="Y1534" i="5"/>
  <c r="X1534" i="5"/>
  <c r="W1534" i="5"/>
  <c r="V1534" i="5"/>
  <c r="U1534" i="5"/>
  <c r="T1534" i="5"/>
  <c r="Y1535" i="5"/>
  <c r="X1535" i="5"/>
  <c r="W1535" i="5"/>
  <c r="V1535" i="5"/>
  <c r="U1535" i="5"/>
  <c r="T1535" i="5"/>
  <c r="Y1536" i="5"/>
  <c r="X1536" i="5"/>
  <c r="W1536" i="5"/>
  <c r="V1536" i="5"/>
  <c r="U1536" i="5"/>
  <c r="T1536" i="5"/>
  <c r="Y1537" i="5"/>
  <c r="X1537" i="5"/>
  <c r="W1537" i="5"/>
  <c r="V1537" i="5"/>
  <c r="U1537" i="5"/>
  <c r="T1537" i="5"/>
  <c r="Y1538" i="5"/>
  <c r="X1538" i="5"/>
  <c r="W1538" i="5"/>
  <c r="V1538" i="5"/>
  <c r="U1538" i="5"/>
  <c r="T1538" i="5"/>
  <c r="Y1539" i="5"/>
  <c r="X1539" i="5"/>
  <c r="W1539" i="5"/>
  <c r="V1539" i="5"/>
  <c r="U1539" i="5"/>
  <c r="T1539" i="5"/>
  <c r="Y1540" i="5"/>
  <c r="X1540" i="5"/>
  <c r="W1540" i="5"/>
  <c r="V1540" i="5"/>
  <c r="U1540" i="5"/>
  <c r="T1540" i="5"/>
  <c r="Y1541" i="5"/>
  <c r="X1541" i="5"/>
  <c r="W1541" i="5"/>
  <c r="V1541" i="5"/>
  <c r="U1541" i="5"/>
  <c r="T1541" i="5"/>
  <c r="Y1542" i="5"/>
  <c r="X1542" i="5"/>
  <c r="W1542" i="5"/>
  <c r="V1542" i="5"/>
  <c r="U1542" i="5"/>
  <c r="T1542" i="5"/>
  <c r="Y1543" i="5"/>
  <c r="X1543" i="5"/>
  <c r="W1543" i="5"/>
  <c r="V1543" i="5"/>
  <c r="U1543" i="5"/>
  <c r="T1543" i="5"/>
  <c r="Y1544" i="5"/>
  <c r="X1544" i="5"/>
  <c r="W1544" i="5"/>
  <c r="V1544" i="5"/>
  <c r="U1544" i="5"/>
  <c r="T1544" i="5"/>
  <c r="Y1545" i="5"/>
  <c r="X1545" i="5"/>
  <c r="W1545" i="5"/>
  <c r="V1545" i="5"/>
  <c r="U1545" i="5"/>
  <c r="T1545" i="5"/>
  <c r="Y1546" i="5"/>
  <c r="X1546" i="5"/>
  <c r="W1546" i="5"/>
  <c r="V1546" i="5"/>
  <c r="U1546" i="5"/>
  <c r="T1546" i="5"/>
  <c r="Y1547" i="5"/>
  <c r="X1547" i="5"/>
  <c r="W1547" i="5"/>
  <c r="V1547" i="5"/>
  <c r="U1547" i="5"/>
  <c r="T1547" i="5"/>
  <c r="Y1548" i="5"/>
  <c r="X1548" i="5"/>
  <c r="W1548" i="5"/>
  <c r="V1548" i="5"/>
  <c r="U1548" i="5"/>
  <c r="T1548" i="5"/>
  <c r="Y1549" i="5"/>
  <c r="X1549" i="5"/>
  <c r="W1549" i="5"/>
  <c r="V1549" i="5"/>
  <c r="U1549" i="5"/>
  <c r="T1549" i="5"/>
  <c r="Y1550" i="5"/>
  <c r="X1550" i="5"/>
  <c r="W1550" i="5"/>
  <c r="V1550" i="5"/>
  <c r="U1550" i="5"/>
  <c r="T1550" i="5"/>
  <c r="Y1551" i="5"/>
  <c r="X1551" i="5"/>
  <c r="W1551" i="5"/>
  <c r="V1551" i="5"/>
  <c r="U1551" i="5"/>
  <c r="T1551" i="5"/>
  <c r="Y1552" i="5"/>
  <c r="X1552" i="5"/>
  <c r="W1552" i="5"/>
  <c r="V1552" i="5"/>
  <c r="U1552" i="5"/>
  <c r="T1552" i="5"/>
  <c r="Y1553" i="5"/>
  <c r="X1553" i="5"/>
  <c r="W1553" i="5"/>
  <c r="V1553" i="5"/>
  <c r="U1553" i="5"/>
  <c r="T1553" i="5"/>
  <c r="Y1554" i="5"/>
  <c r="X1554" i="5"/>
  <c r="W1554" i="5"/>
  <c r="V1554" i="5"/>
  <c r="U1554" i="5"/>
  <c r="T1554" i="5"/>
  <c r="U1558" i="5"/>
  <c r="V1558" i="5"/>
  <c r="W1558" i="5"/>
  <c r="X1558" i="5"/>
  <c r="Y1558" i="5"/>
  <c r="Y1562" i="5"/>
  <c r="X1562" i="5"/>
  <c r="W1562" i="5"/>
  <c r="V1562" i="5"/>
  <c r="U1562" i="5"/>
  <c r="T1562" i="5"/>
  <c r="Y1563" i="5"/>
  <c r="X1563" i="5"/>
  <c r="W1563" i="5"/>
  <c r="V1563" i="5"/>
  <c r="U1563" i="5"/>
  <c r="T1563" i="5"/>
  <c r="Y1564" i="5"/>
  <c r="X1564" i="5"/>
  <c r="W1564" i="5"/>
  <c r="V1564" i="5"/>
  <c r="U1564" i="5"/>
  <c r="T1564" i="5"/>
  <c r="Y1565" i="5"/>
  <c r="X1565" i="5"/>
  <c r="W1565" i="5"/>
  <c r="V1565" i="5"/>
  <c r="U1565" i="5"/>
  <c r="T1565" i="5"/>
  <c r="Y1566" i="5"/>
  <c r="X1566" i="5"/>
  <c r="W1566" i="5"/>
  <c r="V1566" i="5"/>
  <c r="U1566" i="5"/>
  <c r="T1566" i="5"/>
  <c r="Y1567" i="5"/>
  <c r="X1567" i="5"/>
  <c r="W1567" i="5"/>
  <c r="V1567" i="5"/>
  <c r="U1567" i="5"/>
  <c r="T1567" i="5"/>
  <c r="Y1568" i="5"/>
  <c r="X1568" i="5"/>
  <c r="W1568" i="5"/>
  <c r="V1568" i="5"/>
  <c r="U1568" i="5"/>
  <c r="T1568" i="5"/>
  <c r="Y1569" i="5"/>
  <c r="X1569" i="5"/>
  <c r="W1569" i="5"/>
  <c r="V1569" i="5"/>
  <c r="U1569" i="5"/>
  <c r="T1569" i="5"/>
  <c r="Y1570" i="5"/>
  <c r="X1570" i="5"/>
  <c r="W1570" i="5"/>
  <c r="V1570" i="5"/>
  <c r="U1570" i="5"/>
  <c r="T1570" i="5"/>
  <c r="Y1571" i="5"/>
  <c r="X1571" i="5"/>
  <c r="W1571" i="5"/>
  <c r="V1571" i="5"/>
  <c r="U1571" i="5"/>
  <c r="T1571" i="5"/>
  <c r="Y1572" i="5"/>
  <c r="X1572" i="5"/>
  <c r="W1572" i="5"/>
  <c r="V1572" i="5"/>
  <c r="U1572" i="5"/>
  <c r="T1572" i="5"/>
  <c r="Y1573" i="5"/>
  <c r="X1573" i="5"/>
  <c r="W1573" i="5"/>
  <c r="V1573" i="5"/>
  <c r="U1573" i="5"/>
  <c r="T1573" i="5"/>
  <c r="Y1574" i="5"/>
  <c r="X1574" i="5"/>
  <c r="W1574" i="5"/>
  <c r="V1574" i="5"/>
  <c r="U1574" i="5"/>
  <c r="T1574" i="5"/>
  <c r="Y1575" i="5"/>
  <c r="X1575" i="5"/>
  <c r="W1575" i="5"/>
  <c r="V1575" i="5"/>
  <c r="U1575" i="5"/>
  <c r="T1575" i="5"/>
  <c r="Y1576" i="5"/>
  <c r="X1576" i="5"/>
  <c r="W1576" i="5"/>
  <c r="V1576" i="5"/>
  <c r="U1576" i="5"/>
  <c r="T1576" i="5"/>
  <c r="Y1577" i="5"/>
  <c r="X1577" i="5"/>
  <c r="W1577" i="5"/>
  <c r="V1577" i="5"/>
  <c r="U1577" i="5"/>
  <c r="T1577" i="5"/>
  <c r="Y1578" i="5"/>
  <c r="X1578" i="5"/>
  <c r="W1578" i="5"/>
  <c r="V1578" i="5"/>
  <c r="U1578" i="5"/>
  <c r="T1578" i="5"/>
  <c r="Y1579" i="5"/>
  <c r="X1579" i="5"/>
  <c r="W1579" i="5"/>
  <c r="V1579" i="5"/>
  <c r="U1579" i="5"/>
  <c r="T1579" i="5"/>
  <c r="Y1580" i="5"/>
  <c r="X1580" i="5"/>
  <c r="W1580" i="5"/>
  <c r="V1580" i="5"/>
  <c r="U1580" i="5"/>
  <c r="T1580" i="5"/>
  <c r="Y1581" i="5"/>
  <c r="X1581" i="5"/>
  <c r="W1581" i="5"/>
  <c r="V1581" i="5"/>
  <c r="U1581" i="5"/>
  <c r="T1581" i="5"/>
  <c r="Y1582" i="5"/>
  <c r="X1582" i="5"/>
  <c r="W1582" i="5"/>
  <c r="V1582" i="5"/>
  <c r="U1582" i="5"/>
  <c r="T1582" i="5"/>
  <c r="Y1583" i="5"/>
  <c r="X1583" i="5"/>
  <c r="W1583" i="5"/>
  <c r="V1583" i="5"/>
  <c r="U1583" i="5"/>
  <c r="T1583" i="5"/>
  <c r="Y1584" i="5"/>
  <c r="X1584" i="5"/>
  <c r="W1584" i="5"/>
  <c r="V1584" i="5"/>
  <c r="U1584" i="5"/>
  <c r="T1584" i="5"/>
  <c r="Y1585" i="5"/>
  <c r="X1585" i="5"/>
  <c r="W1585" i="5"/>
  <c r="V1585" i="5"/>
  <c r="U1585" i="5"/>
  <c r="T1585" i="5"/>
  <c r="Y1586" i="5"/>
  <c r="X1586" i="5"/>
  <c r="W1586" i="5"/>
  <c r="V1586" i="5"/>
  <c r="U1586" i="5"/>
  <c r="T1586" i="5"/>
  <c r="Y1587" i="5"/>
  <c r="X1587" i="5"/>
  <c r="W1587" i="5"/>
  <c r="V1587" i="5"/>
  <c r="U1587" i="5"/>
  <c r="T1587" i="5"/>
  <c r="Y1595" i="5"/>
  <c r="X1595" i="5"/>
  <c r="W1595" i="5"/>
  <c r="V1595" i="5"/>
  <c r="U1595" i="5"/>
  <c r="T1595" i="5"/>
  <c r="Y1596" i="5"/>
  <c r="X1596" i="5"/>
  <c r="W1596" i="5"/>
  <c r="V1596" i="5"/>
  <c r="U1596" i="5"/>
  <c r="T1596" i="5"/>
  <c r="Y1597" i="5"/>
  <c r="X1597" i="5"/>
  <c r="W1597" i="5"/>
  <c r="V1597" i="5"/>
  <c r="U1597" i="5"/>
  <c r="T1597" i="5"/>
  <c r="Y1598" i="5"/>
  <c r="X1598" i="5"/>
  <c r="W1598" i="5"/>
  <c r="V1598" i="5"/>
  <c r="U1598" i="5"/>
  <c r="T1598" i="5"/>
  <c r="Y1599" i="5"/>
  <c r="X1599" i="5"/>
  <c r="W1599" i="5"/>
  <c r="V1599" i="5"/>
  <c r="U1599" i="5"/>
  <c r="T1599" i="5"/>
  <c r="Y1600" i="5"/>
  <c r="X1600" i="5"/>
  <c r="W1600" i="5"/>
  <c r="V1600" i="5"/>
  <c r="U1600" i="5"/>
  <c r="T1600" i="5"/>
  <c r="Y1601" i="5"/>
  <c r="X1601" i="5"/>
  <c r="W1601" i="5"/>
  <c r="V1601" i="5"/>
  <c r="U1601" i="5"/>
  <c r="T1601" i="5"/>
  <c r="Y1602" i="5"/>
  <c r="X1602" i="5"/>
  <c r="W1602" i="5"/>
  <c r="V1602" i="5"/>
  <c r="U1602" i="5"/>
  <c r="T1602" i="5"/>
  <c r="Y1603" i="5"/>
  <c r="X1603" i="5"/>
  <c r="W1603" i="5"/>
  <c r="V1603" i="5"/>
  <c r="U1603" i="5"/>
  <c r="T1603" i="5"/>
  <c r="Y1604" i="5"/>
  <c r="X1604" i="5"/>
  <c r="W1604" i="5"/>
  <c r="V1604" i="5"/>
  <c r="U1604" i="5"/>
  <c r="T1604" i="5"/>
  <c r="Y1605" i="5"/>
  <c r="X1605" i="5"/>
  <c r="W1605" i="5"/>
  <c r="V1605" i="5"/>
  <c r="U1605" i="5"/>
  <c r="T1605" i="5"/>
  <c r="Y1606" i="5"/>
  <c r="X1606" i="5"/>
  <c r="W1606" i="5"/>
  <c r="V1606" i="5"/>
  <c r="U1606" i="5"/>
  <c r="T1606" i="5"/>
  <c r="Y1607" i="5"/>
  <c r="X1607" i="5"/>
  <c r="W1607" i="5"/>
  <c r="V1607" i="5"/>
  <c r="U1607" i="5"/>
  <c r="T1607" i="5"/>
  <c r="Y1608" i="5"/>
  <c r="X1608" i="5"/>
  <c r="W1608" i="5"/>
  <c r="V1608" i="5"/>
  <c r="U1608" i="5"/>
  <c r="T1608" i="5"/>
  <c r="Y1609" i="5"/>
  <c r="X1609" i="5"/>
  <c r="W1609" i="5"/>
  <c r="V1609" i="5"/>
  <c r="U1609" i="5"/>
  <c r="T1609" i="5"/>
  <c r="Y1610" i="5"/>
  <c r="X1610" i="5"/>
  <c r="W1610" i="5"/>
  <c r="V1610" i="5"/>
  <c r="U1610" i="5"/>
  <c r="T1610" i="5"/>
  <c r="Y1611" i="5"/>
  <c r="X1611" i="5"/>
  <c r="W1611" i="5"/>
  <c r="V1611" i="5"/>
  <c r="U1611" i="5"/>
  <c r="T1611" i="5"/>
  <c r="Y1612" i="5"/>
  <c r="X1612" i="5"/>
  <c r="W1612" i="5"/>
  <c r="V1612" i="5"/>
  <c r="U1612" i="5"/>
  <c r="T1612" i="5"/>
  <c r="Y1613" i="5"/>
  <c r="X1613" i="5"/>
  <c r="W1613" i="5"/>
  <c r="V1613" i="5"/>
  <c r="U1613" i="5"/>
  <c r="T1613" i="5"/>
  <c r="Y1614" i="5"/>
  <c r="X1614" i="5"/>
  <c r="W1614" i="5"/>
  <c r="V1614" i="5"/>
  <c r="U1614" i="5"/>
  <c r="T1614" i="5"/>
  <c r="Y1615" i="5"/>
  <c r="X1615" i="5"/>
  <c r="W1615" i="5"/>
  <c r="V1615" i="5"/>
  <c r="U1615" i="5"/>
  <c r="T1615" i="5"/>
  <c r="Y1616" i="5"/>
  <c r="X1616" i="5"/>
  <c r="W1616" i="5"/>
  <c r="V1616" i="5"/>
  <c r="U1616" i="5"/>
  <c r="T1616" i="5"/>
  <c r="Y1617" i="5"/>
  <c r="X1617" i="5"/>
  <c r="W1617" i="5"/>
  <c r="V1617" i="5"/>
  <c r="U1617" i="5"/>
  <c r="T1617" i="5"/>
  <c r="Y1618" i="5"/>
  <c r="X1618" i="5"/>
  <c r="W1618" i="5"/>
  <c r="V1618" i="5"/>
  <c r="U1618" i="5"/>
  <c r="T1618" i="5"/>
  <c r="Y1619" i="5"/>
  <c r="X1619" i="5"/>
  <c r="W1619" i="5"/>
  <c r="V1619" i="5"/>
  <c r="U1619" i="5"/>
  <c r="T1619" i="5"/>
  <c r="Y1620" i="5"/>
  <c r="X1620" i="5"/>
  <c r="W1620" i="5"/>
  <c r="V1620" i="5"/>
  <c r="U1620" i="5"/>
  <c r="T1620" i="5"/>
  <c r="M1558" i="5"/>
  <c r="T1558" i="5"/>
  <c r="Y1628" i="5"/>
  <c r="X1628" i="5"/>
  <c r="W1628" i="5"/>
  <c r="V1628" i="5"/>
  <c r="U1628" i="5"/>
  <c r="T1628" i="5"/>
  <c r="Y1629" i="5"/>
  <c r="X1629" i="5"/>
  <c r="W1629" i="5"/>
  <c r="V1629" i="5"/>
  <c r="U1629" i="5"/>
  <c r="T1629" i="5"/>
  <c r="Y1630" i="5"/>
  <c r="X1630" i="5"/>
  <c r="W1630" i="5"/>
  <c r="V1630" i="5"/>
  <c r="U1630" i="5"/>
  <c r="T1630" i="5"/>
  <c r="Y1631" i="5"/>
  <c r="X1631" i="5"/>
  <c r="W1631" i="5"/>
  <c r="V1631" i="5"/>
  <c r="U1631" i="5"/>
  <c r="T1631" i="5"/>
  <c r="Y1632" i="5"/>
  <c r="X1632" i="5"/>
  <c r="W1632" i="5"/>
  <c r="V1632" i="5"/>
  <c r="U1632" i="5"/>
  <c r="T1632" i="5"/>
  <c r="Y1633" i="5"/>
  <c r="X1633" i="5"/>
  <c r="W1633" i="5"/>
  <c r="V1633" i="5"/>
  <c r="U1633" i="5"/>
  <c r="T1633" i="5"/>
  <c r="Y1634" i="5"/>
  <c r="X1634" i="5"/>
  <c r="W1634" i="5"/>
  <c r="V1634" i="5"/>
  <c r="U1634" i="5"/>
  <c r="T1634" i="5"/>
  <c r="Y1635" i="5"/>
  <c r="X1635" i="5"/>
  <c r="W1635" i="5"/>
  <c r="V1635" i="5"/>
  <c r="U1635" i="5"/>
  <c r="T1635" i="5"/>
  <c r="Y1636" i="5"/>
  <c r="X1636" i="5"/>
  <c r="W1636" i="5"/>
  <c r="V1636" i="5"/>
  <c r="U1636" i="5"/>
  <c r="T1636" i="5"/>
  <c r="Y1637" i="5"/>
  <c r="X1637" i="5"/>
  <c r="W1637" i="5"/>
  <c r="V1637" i="5"/>
  <c r="U1637" i="5"/>
  <c r="T1637" i="5"/>
  <c r="Y1638" i="5"/>
  <c r="X1638" i="5"/>
  <c r="W1638" i="5"/>
  <c r="V1638" i="5"/>
  <c r="U1638" i="5"/>
  <c r="T1638" i="5"/>
  <c r="Y1639" i="5"/>
  <c r="X1639" i="5"/>
  <c r="W1639" i="5"/>
  <c r="V1639" i="5"/>
  <c r="U1639" i="5"/>
  <c r="T1639" i="5"/>
  <c r="Y1640" i="5"/>
  <c r="X1640" i="5"/>
  <c r="W1640" i="5"/>
  <c r="V1640" i="5"/>
  <c r="U1640" i="5"/>
  <c r="T1640" i="5"/>
  <c r="Y1641" i="5"/>
  <c r="X1641" i="5"/>
  <c r="W1641" i="5"/>
  <c r="V1641" i="5"/>
  <c r="U1641" i="5"/>
  <c r="T1641" i="5"/>
  <c r="Y1642" i="5"/>
  <c r="X1642" i="5"/>
  <c r="W1642" i="5"/>
  <c r="V1642" i="5"/>
  <c r="U1642" i="5"/>
  <c r="T1642" i="5"/>
  <c r="Y1643" i="5"/>
  <c r="X1643" i="5"/>
  <c r="W1643" i="5"/>
  <c r="V1643" i="5"/>
  <c r="U1643" i="5"/>
  <c r="T1643" i="5"/>
  <c r="Y1644" i="5"/>
  <c r="X1644" i="5"/>
  <c r="W1644" i="5"/>
  <c r="V1644" i="5"/>
  <c r="U1644" i="5"/>
  <c r="T1644" i="5"/>
  <c r="Y1645" i="5"/>
  <c r="X1645" i="5"/>
  <c r="W1645" i="5"/>
  <c r="V1645" i="5"/>
  <c r="U1645" i="5"/>
  <c r="T1645" i="5"/>
  <c r="Y1646" i="5"/>
  <c r="X1646" i="5"/>
  <c r="W1646" i="5"/>
  <c r="V1646" i="5"/>
  <c r="U1646" i="5"/>
  <c r="T1646" i="5"/>
  <c r="Y1647" i="5"/>
  <c r="X1647" i="5"/>
  <c r="W1647" i="5"/>
  <c r="V1647" i="5"/>
  <c r="U1647" i="5"/>
  <c r="T1647" i="5"/>
  <c r="Y1648" i="5"/>
  <c r="X1648" i="5"/>
  <c r="W1648" i="5"/>
  <c r="V1648" i="5"/>
  <c r="U1648" i="5"/>
  <c r="T1648" i="5"/>
  <c r="Y1649" i="5"/>
  <c r="X1649" i="5"/>
  <c r="W1649" i="5"/>
  <c r="V1649" i="5"/>
  <c r="U1649" i="5"/>
  <c r="T1649" i="5"/>
  <c r="Y1651" i="5"/>
  <c r="X1651" i="5"/>
  <c r="W1651" i="5"/>
  <c r="V1651" i="5"/>
  <c r="U1651" i="5"/>
  <c r="T1651" i="5"/>
  <c r="Y1652" i="5"/>
  <c r="X1652" i="5"/>
  <c r="W1652" i="5"/>
  <c r="V1652" i="5"/>
  <c r="U1652" i="5"/>
  <c r="T1652" i="5"/>
  <c r="M1591" i="5"/>
  <c r="T1591" i="5"/>
  <c r="U1591" i="5"/>
  <c r="V1591" i="5"/>
  <c r="W1591" i="5"/>
  <c r="X1591" i="5"/>
  <c r="Y1591" i="5"/>
  <c r="M1624" i="5"/>
  <c r="T1624" i="5"/>
  <c r="U1624" i="5"/>
  <c r="V1624" i="5"/>
  <c r="W1624" i="5"/>
  <c r="X1624" i="5"/>
  <c r="Y1624" i="5"/>
  <c r="T1650" i="5"/>
  <c r="U1650" i="5"/>
  <c r="V1650" i="5"/>
  <c r="W1650" i="5"/>
  <c r="X1650" i="5"/>
  <c r="T1653" i="5"/>
  <c r="U1653" i="5"/>
  <c r="V1653" i="5"/>
  <c r="W1653" i="5"/>
  <c r="X1653" i="5"/>
  <c r="M1657" i="5"/>
  <c r="Y836" i="5"/>
  <c r="X836" i="5"/>
  <c r="W836" i="5"/>
  <c r="V836" i="5"/>
  <c r="U836" i="5"/>
  <c r="T836" i="5"/>
  <c r="Y837" i="5"/>
  <c r="X837" i="5"/>
  <c r="W837" i="5"/>
  <c r="V837" i="5"/>
  <c r="U837" i="5"/>
  <c r="T837" i="5"/>
  <c r="Y838" i="5"/>
  <c r="X838" i="5"/>
  <c r="W838" i="5"/>
  <c r="V838" i="5"/>
  <c r="U838" i="5"/>
  <c r="T838" i="5"/>
  <c r="Y839" i="5"/>
  <c r="X839" i="5"/>
  <c r="W839" i="5"/>
  <c r="V839" i="5"/>
  <c r="U839" i="5"/>
  <c r="T839" i="5"/>
  <c r="Y840" i="5"/>
  <c r="X840" i="5"/>
  <c r="W840" i="5"/>
  <c r="V840" i="5"/>
  <c r="U840" i="5"/>
  <c r="T840" i="5"/>
  <c r="Y841" i="5"/>
  <c r="X841" i="5"/>
  <c r="W841" i="5"/>
  <c r="V841" i="5"/>
  <c r="U841" i="5"/>
  <c r="T841" i="5"/>
  <c r="Y842" i="5"/>
  <c r="X842" i="5"/>
  <c r="W842" i="5"/>
  <c r="V842" i="5"/>
  <c r="U842" i="5"/>
  <c r="T842" i="5"/>
  <c r="Y843" i="5"/>
  <c r="X843" i="5"/>
  <c r="W843" i="5"/>
  <c r="V843" i="5"/>
  <c r="U843" i="5"/>
  <c r="T843" i="5"/>
  <c r="Y844" i="5"/>
  <c r="X844" i="5"/>
  <c r="W844" i="5"/>
  <c r="V844" i="5"/>
  <c r="U844" i="5"/>
  <c r="T844" i="5"/>
  <c r="Y845" i="5"/>
  <c r="X845" i="5"/>
  <c r="W845" i="5"/>
  <c r="V845" i="5"/>
  <c r="U845" i="5"/>
  <c r="T845" i="5"/>
  <c r="Y846" i="5"/>
  <c r="X846" i="5"/>
  <c r="W846" i="5"/>
  <c r="V846" i="5"/>
  <c r="U846" i="5"/>
  <c r="T846" i="5"/>
  <c r="Y847" i="5"/>
  <c r="X847" i="5"/>
  <c r="W847" i="5"/>
  <c r="V847" i="5"/>
  <c r="U847" i="5"/>
  <c r="T847" i="5"/>
  <c r="Y848" i="5"/>
  <c r="X848" i="5"/>
  <c r="W848" i="5"/>
  <c r="V848" i="5"/>
  <c r="U848" i="5"/>
  <c r="T848" i="5"/>
  <c r="Y849" i="5"/>
  <c r="X849" i="5"/>
  <c r="W849" i="5"/>
  <c r="V849" i="5"/>
  <c r="U849" i="5"/>
  <c r="T849" i="5"/>
  <c r="Y850" i="5"/>
  <c r="X850" i="5"/>
  <c r="W850" i="5"/>
  <c r="V850" i="5"/>
  <c r="U850" i="5"/>
  <c r="T850" i="5"/>
  <c r="Y851" i="5"/>
  <c r="X851" i="5"/>
  <c r="W851" i="5"/>
  <c r="V851" i="5"/>
  <c r="U851" i="5"/>
  <c r="T851" i="5"/>
  <c r="Y852" i="5"/>
  <c r="X852" i="5"/>
  <c r="W852" i="5"/>
  <c r="V852" i="5"/>
  <c r="U852" i="5"/>
  <c r="T852" i="5"/>
  <c r="Y853" i="5"/>
  <c r="X853" i="5"/>
  <c r="W853" i="5"/>
  <c r="V853" i="5"/>
  <c r="U853" i="5"/>
  <c r="T853" i="5"/>
  <c r="Y854" i="5"/>
  <c r="X854" i="5"/>
  <c r="W854" i="5"/>
  <c r="V854" i="5"/>
  <c r="U854" i="5"/>
  <c r="T854" i="5"/>
  <c r="Y855" i="5"/>
  <c r="X855" i="5"/>
  <c r="W855" i="5"/>
  <c r="V855" i="5"/>
  <c r="U855" i="5"/>
  <c r="T855" i="5"/>
  <c r="Y856" i="5"/>
  <c r="X856" i="5"/>
  <c r="W856" i="5"/>
  <c r="V856" i="5"/>
  <c r="U856" i="5"/>
  <c r="T856" i="5"/>
  <c r="Y857" i="5"/>
  <c r="X857" i="5"/>
  <c r="W857" i="5"/>
  <c r="V857" i="5"/>
  <c r="U857" i="5"/>
  <c r="T857" i="5"/>
  <c r="Y858" i="5"/>
  <c r="X858" i="5"/>
  <c r="W858" i="5"/>
  <c r="V858" i="5"/>
  <c r="U858" i="5"/>
  <c r="T858" i="5"/>
  <c r="Y859" i="5"/>
  <c r="X859" i="5"/>
  <c r="W859" i="5"/>
  <c r="V859" i="5"/>
  <c r="U859" i="5"/>
  <c r="T859" i="5"/>
  <c r="Y860" i="5"/>
  <c r="X860" i="5"/>
  <c r="W860" i="5"/>
  <c r="V860" i="5"/>
  <c r="U860" i="5"/>
  <c r="T860" i="5"/>
  <c r="Y861" i="5"/>
  <c r="X861" i="5"/>
  <c r="W861" i="5"/>
  <c r="V861" i="5"/>
  <c r="U861" i="5"/>
  <c r="T861" i="5"/>
  <c r="Y869" i="5"/>
  <c r="X869" i="5"/>
  <c r="W869" i="5"/>
  <c r="V869" i="5"/>
  <c r="U869" i="5"/>
  <c r="T869" i="5"/>
  <c r="Y870" i="5"/>
  <c r="X870" i="5"/>
  <c r="W870" i="5"/>
  <c r="V870" i="5"/>
  <c r="U870" i="5"/>
  <c r="T870" i="5"/>
  <c r="Y871" i="5"/>
  <c r="X871" i="5"/>
  <c r="W871" i="5"/>
  <c r="V871" i="5"/>
  <c r="U871" i="5"/>
  <c r="T871" i="5"/>
  <c r="Y872" i="5"/>
  <c r="X872" i="5"/>
  <c r="W872" i="5"/>
  <c r="V872" i="5"/>
  <c r="U872" i="5"/>
  <c r="T872" i="5"/>
  <c r="Y873" i="5"/>
  <c r="X873" i="5"/>
  <c r="W873" i="5"/>
  <c r="V873" i="5"/>
  <c r="U873" i="5"/>
  <c r="T873" i="5"/>
  <c r="Y874" i="5"/>
  <c r="X874" i="5"/>
  <c r="W874" i="5"/>
  <c r="V874" i="5"/>
  <c r="U874" i="5"/>
  <c r="T874" i="5"/>
  <c r="Y875" i="5"/>
  <c r="X875" i="5"/>
  <c r="W875" i="5"/>
  <c r="V875" i="5"/>
  <c r="U875" i="5"/>
  <c r="T875" i="5"/>
  <c r="Y876" i="5"/>
  <c r="X876" i="5"/>
  <c r="W876" i="5"/>
  <c r="V876" i="5"/>
  <c r="U876" i="5"/>
  <c r="T876" i="5"/>
  <c r="Y877" i="5"/>
  <c r="X877" i="5"/>
  <c r="W877" i="5"/>
  <c r="V877" i="5"/>
  <c r="U877" i="5"/>
  <c r="T877" i="5"/>
  <c r="Y878" i="5"/>
  <c r="X878" i="5"/>
  <c r="W878" i="5"/>
  <c r="V878" i="5"/>
  <c r="U878" i="5"/>
  <c r="T878" i="5"/>
  <c r="Y879" i="5"/>
  <c r="X879" i="5"/>
  <c r="W879" i="5"/>
  <c r="V879" i="5"/>
  <c r="U879" i="5"/>
  <c r="T879" i="5"/>
  <c r="Y880" i="5"/>
  <c r="X880" i="5"/>
  <c r="W880" i="5"/>
  <c r="V880" i="5"/>
  <c r="U880" i="5"/>
  <c r="T880" i="5"/>
  <c r="Y881" i="5"/>
  <c r="X881" i="5"/>
  <c r="W881" i="5"/>
  <c r="V881" i="5"/>
  <c r="U881" i="5"/>
  <c r="T881" i="5"/>
  <c r="Y882" i="5"/>
  <c r="X882" i="5"/>
  <c r="W882" i="5"/>
  <c r="V882" i="5"/>
  <c r="U882" i="5"/>
  <c r="T882" i="5"/>
  <c r="Y883" i="5"/>
  <c r="X883" i="5"/>
  <c r="W883" i="5"/>
  <c r="V883" i="5"/>
  <c r="U883" i="5"/>
  <c r="T883" i="5"/>
  <c r="Y884" i="5"/>
  <c r="X884" i="5"/>
  <c r="W884" i="5"/>
  <c r="V884" i="5"/>
  <c r="U884" i="5"/>
  <c r="T884" i="5"/>
  <c r="Y885" i="5"/>
  <c r="X885" i="5"/>
  <c r="W885" i="5"/>
  <c r="V885" i="5"/>
  <c r="U885" i="5"/>
  <c r="T885" i="5"/>
  <c r="Y886" i="5"/>
  <c r="X886" i="5"/>
  <c r="W886" i="5"/>
  <c r="V886" i="5"/>
  <c r="U886" i="5"/>
  <c r="T886" i="5"/>
  <c r="Y887" i="5"/>
  <c r="X887" i="5"/>
  <c r="W887" i="5"/>
  <c r="V887" i="5"/>
  <c r="U887" i="5"/>
  <c r="T887" i="5"/>
  <c r="Y888" i="5"/>
  <c r="X888" i="5"/>
  <c r="W888" i="5"/>
  <c r="V888" i="5"/>
  <c r="U888" i="5"/>
  <c r="T888" i="5"/>
  <c r="Y889" i="5"/>
  <c r="X889" i="5"/>
  <c r="W889" i="5"/>
  <c r="V889" i="5"/>
  <c r="U889" i="5"/>
  <c r="T889" i="5"/>
  <c r="Y890" i="5"/>
  <c r="X890" i="5"/>
  <c r="W890" i="5"/>
  <c r="V890" i="5"/>
  <c r="U890" i="5"/>
  <c r="T890" i="5"/>
  <c r="Y891" i="5"/>
  <c r="X891" i="5"/>
  <c r="W891" i="5"/>
  <c r="V891" i="5"/>
  <c r="U891" i="5"/>
  <c r="T891" i="5"/>
  <c r="Y892" i="5"/>
  <c r="X892" i="5"/>
  <c r="W892" i="5"/>
  <c r="V892" i="5"/>
  <c r="U892" i="5"/>
  <c r="T892" i="5"/>
  <c r="Y893" i="5"/>
  <c r="X893" i="5"/>
  <c r="W893" i="5"/>
  <c r="V893" i="5"/>
  <c r="U893" i="5"/>
  <c r="T893" i="5"/>
  <c r="Y894" i="5"/>
  <c r="X894" i="5"/>
  <c r="W894" i="5"/>
  <c r="V894" i="5"/>
  <c r="U894" i="5"/>
  <c r="T894" i="5"/>
  <c r="Y902" i="5"/>
  <c r="X902" i="5"/>
  <c r="W902" i="5"/>
  <c r="V902" i="5"/>
  <c r="U902" i="5"/>
  <c r="T902" i="5"/>
  <c r="Y903" i="5"/>
  <c r="X903" i="5"/>
  <c r="W903" i="5"/>
  <c r="V903" i="5"/>
  <c r="U903" i="5"/>
  <c r="T903" i="5"/>
  <c r="Y904" i="5"/>
  <c r="X904" i="5"/>
  <c r="W904" i="5"/>
  <c r="V904" i="5"/>
  <c r="U904" i="5"/>
  <c r="T904" i="5"/>
  <c r="Y905" i="5"/>
  <c r="X905" i="5"/>
  <c r="W905" i="5"/>
  <c r="V905" i="5"/>
  <c r="U905" i="5"/>
  <c r="T905" i="5"/>
  <c r="Y906" i="5"/>
  <c r="X906" i="5"/>
  <c r="W906" i="5"/>
  <c r="V906" i="5"/>
  <c r="U906" i="5"/>
  <c r="T906" i="5"/>
  <c r="Y907" i="5"/>
  <c r="X907" i="5"/>
  <c r="W907" i="5"/>
  <c r="V907" i="5"/>
  <c r="U907" i="5"/>
  <c r="T907" i="5"/>
  <c r="Y908" i="5"/>
  <c r="X908" i="5"/>
  <c r="W908" i="5"/>
  <c r="V908" i="5"/>
  <c r="U908" i="5"/>
  <c r="T908" i="5"/>
  <c r="Y909" i="5"/>
  <c r="X909" i="5"/>
  <c r="W909" i="5"/>
  <c r="V909" i="5"/>
  <c r="U909" i="5"/>
  <c r="T909" i="5"/>
  <c r="Y910" i="5"/>
  <c r="X910" i="5"/>
  <c r="W910" i="5"/>
  <c r="V910" i="5"/>
  <c r="U910" i="5"/>
  <c r="T910" i="5"/>
  <c r="Y911" i="5"/>
  <c r="X911" i="5"/>
  <c r="W911" i="5"/>
  <c r="V911" i="5"/>
  <c r="U911" i="5"/>
  <c r="T911" i="5"/>
  <c r="Y912" i="5"/>
  <c r="X912" i="5"/>
  <c r="W912" i="5"/>
  <c r="V912" i="5"/>
  <c r="U912" i="5"/>
  <c r="T912" i="5"/>
  <c r="Y913" i="5"/>
  <c r="X913" i="5"/>
  <c r="W913" i="5"/>
  <c r="V913" i="5"/>
  <c r="U913" i="5"/>
  <c r="T913" i="5"/>
  <c r="Y914" i="5"/>
  <c r="X914" i="5"/>
  <c r="W914" i="5"/>
  <c r="V914" i="5"/>
  <c r="U914" i="5"/>
  <c r="T914" i="5"/>
  <c r="Y915" i="5"/>
  <c r="X915" i="5"/>
  <c r="W915" i="5"/>
  <c r="V915" i="5"/>
  <c r="U915" i="5"/>
  <c r="T915" i="5"/>
  <c r="Y916" i="5"/>
  <c r="X916" i="5"/>
  <c r="W916" i="5"/>
  <c r="V916" i="5"/>
  <c r="U916" i="5"/>
  <c r="T916" i="5"/>
  <c r="Y917" i="5"/>
  <c r="X917" i="5"/>
  <c r="W917" i="5"/>
  <c r="V917" i="5"/>
  <c r="U917" i="5"/>
  <c r="T917" i="5"/>
  <c r="Y918" i="5"/>
  <c r="X918" i="5"/>
  <c r="W918" i="5"/>
  <c r="V918" i="5"/>
  <c r="U918" i="5"/>
  <c r="T918" i="5"/>
  <c r="Y919" i="5"/>
  <c r="X919" i="5"/>
  <c r="W919" i="5"/>
  <c r="V919" i="5"/>
  <c r="U919" i="5"/>
  <c r="T919" i="5"/>
  <c r="Y920" i="5"/>
  <c r="X920" i="5"/>
  <c r="W920" i="5"/>
  <c r="V920" i="5"/>
  <c r="U920" i="5"/>
  <c r="T920" i="5"/>
  <c r="Y921" i="5"/>
  <c r="X921" i="5"/>
  <c r="W921" i="5"/>
  <c r="V921" i="5"/>
  <c r="U921" i="5"/>
  <c r="T921" i="5"/>
  <c r="Y922" i="5"/>
  <c r="X922" i="5"/>
  <c r="W922" i="5"/>
  <c r="V922" i="5"/>
  <c r="U922" i="5"/>
  <c r="T922" i="5"/>
  <c r="Y923" i="5"/>
  <c r="X923" i="5"/>
  <c r="W923" i="5"/>
  <c r="V923" i="5"/>
  <c r="U923" i="5"/>
  <c r="T923" i="5"/>
  <c r="Y924" i="5"/>
  <c r="X924" i="5"/>
  <c r="W924" i="5"/>
  <c r="V924" i="5"/>
  <c r="U924" i="5"/>
  <c r="T924" i="5"/>
  <c r="Y925" i="5"/>
  <c r="X925" i="5"/>
  <c r="W925" i="5"/>
  <c r="V925" i="5"/>
  <c r="U925" i="5"/>
  <c r="T925" i="5"/>
  <c r="Y926" i="5"/>
  <c r="X926" i="5"/>
  <c r="W926" i="5"/>
  <c r="V926" i="5"/>
  <c r="U926" i="5"/>
  <c r="T926" i="5"/>
  <c r="Y927" i="5"/>
  <c r="X927" i="5"/>
  <c r="W927" i="5"/>
  <c r="V927" i="5"/>
  <c r="U927" i="5"/>
  <c r="T927" i="5"/>
  <c r="Y935" i="5"/>
  <c r="X935" i="5"/>
  <c r="W935" i="5"/>
  <c r="V935" i="5"/>
  <c r="U935" i="5"/>
  <c r="T935" i="5"/>
  <c r="Y936" i="5"/>
  <c r="X936" i="5"/>
  <c r="W936" i="5"/>
  <c r="V936" i="5"/>
  <c r="U936" i="5"/>
  <c r="T936" i="5"/>
  <c r="Y937" i="5"/>
  <c r="X937" i="5"/>
  <c r="W937" i="5"/>
  <c r="V937" i="5"/>
  <c r="U937" i="5"/>
  <c r="T937" i="5"/>
  <c r="Y938" i="5"/>
  <c r="X938" i="5"/>
  <c r="W938" i="5"/>
  <c r="V938" i="5"/>
  <c r="U938" i="5"/>
  <c r="T938" i="5"/>
  <c r="Y939" i="5"/>
  <c r="X939" i="5"/>
  <c r="W939" i="5"/>
  <c r="V939" i="5"/>
  <c r="U939" i="5"/>
  <c r="T939" i="5"/>
  <c r="Y940" i="5"/>
  <c r="X940" i="5"/>
  <c r="W940" i="5"/>
  <c r="V940" i="5"/>
  <c r="U940" i="5"/>
  <c r="T940" i="5"/>
  <c r="Y941" i="5"/>
  <c r="X941" i="5"/>
  <c r="W941" i="5"/>
  <c r="V941" i="5"/>
  <c r="U941" i="5"/>
  <c r="T941" i="5"/>
  <c r="Y942" i="5"/>
  <c r="X942" i="5"/>
  <c r="W942" i="5"/>
  <c r="V942" i="5"/>
  <c r="U942" i="5"/>
  <c r="T942" i="5"/>
  <c r="Y943" i="5"/>
  <c r="X943" i="5"/>
  <c r="W943" i="5"/>
  <c r="V943" i="5"/>
  <c r="U943" i="5"/>
  <c r="T943" i="5"/>
  <c r="Y944" i="5"/>
  <c r="X944" i="5"/>
  <c r="W944" i="5"/>
  <c r="V944" i="5"/>
  <c r="U944" i="5"/>
  <c r="T944" i="5"/>
  <c r="Y945" i="5"/>
  <c r="X945" i="5"/>
  <c r="W945" i="5"/>
  <c r="V945" i="5"/>
  <c r="U945" i="5"/>
  <c r="T945" i="5"/>
  <c r="Y946" i="5"/>
  <c r="X946" i="5"/>
  <c r="W946" i="5"/>
  <c r="V946" i="5"/>
  <c r="U946" i="5"/>
  <c r="T946" i="5"/>
  <c r="Y947" i="5"/>
  <c r="X947" i="5"/>
  <c r="W947" i="5"/>
  <c r="V947" i="5"/>
  <c r="U947" i="5"/>
  <c r="T947" i="5"/>
  <c r="Y948" i="5"/>
  <c r="X948" i="5"/>
  <c r="W948" i="5"/>
  <c r="V948" i="5"/>
  <c r="U948" i="5"/>
  <c r="T948" i="5"/>
  <c r="Y949" i="5"/>
  <c r="X949" i="5"/>
  <c r="W949" i="5"/>
  <c r="V949" i="5"/>
  <c r="U949" i="5"/>
  <c r="T949" i="5"/>
  <c r="Y950" i="5"/>
  <c r="X950" i="5"/>
  <c r="W950" i="5"/>
  <c r="V950" i="5"/>
  <c r="U950" i="5"/>
  <c r="T950" i="5"/>
  <c r="Y951" i="5"/>
  <c r="X951" i="5"/>
  <c r="W951" i="5"/>
  <c r="V951" i="5"/>
  <c r="U951" i="5"/>
  <c r="T951" i="5"/>
  <c r="Y952" i="5"/>
  <c r="X952" i="5"/>
  <c r="W952" i="5"/>
  <c r="V952" i="5"/>
  <c r="U952" i="5"/>
  <c r="T952" i="5"/>
  <c r="Y953" i="5"/>
  <c r="X953" i="5"/>
  <c r="W953" i="5"/>
  <c r="V953" i="5"/>
  <c r="U953" i="5"/>
  <c r="T953" i="5"/>
  <c r="Y954" i="5"/>
  <c r="X954" i="5"/>
  <c r="W954" i="5"/>
  <c r="V954" i="5"/>
  <c r="U954" i="5"/>
  <c r="T954" i="5"/>
  <c r="Y955" i="5"/>
  <c r="X955" i="5"/>
  <c r="W955" i="5"/>
  <c r="V955" i="5"/>
  <c r="U955" i="5"/>
  <c r="T955" i="5"/>
  <c r="Y956" i="5"/>
  <c r="X956" i="5"/>
  <c r="W956" i="5"/>
  <c r="V956" i="5"/>
  <c r="U956" i="5"/>
  <c r="T956" i="5"/>
  <c r="Y957" i="5"/>
  <c r="X957" i="5"/>
  <c r="W957" i="5"/>
  <c r="V957" i="5"/>
  <c r="U957" i="5"/>
  <c r="T957" i="5"/>
  <c r="Y958" i="5"/>
  <c r="X958" i="5"/>
  <c r="W958" i="5"/>
  <c r="V958" i="5"/>
  <c r="U958" i="5"/>
  <c r="T958" i="5"/>
  <c r="Y959" i="5"/>
  <c r="X959" i="5"/>
  <c r="W959" i="5"/>
  <c r="V959" i="5"/>
  <c r="U959" i="5"/>
  <c r="T959" i="5"/>
  <c r="Y960" i="5"/>
  <c r="X960" i="5"/>
  <c r="W960" i="5"/>
  <c r="V960" i="5"/>
  <c r="U960" i="5"/>
  <c r="T960" i="5"/>
  <c r="Y968" i="5"/>
  <c r="X968" i="5"/>
  <c r="W968" i="5"/>
  <c r="V968" i="5"/>
  <c r="U968" i="5"/>
  <c r="T968" i="5"/>
  <c r="Y969" i="5"/>
  <c r="X969" i="5"/>
  <c r="W969" i="5"/>
  <c r="V969" i="5"/>
  <c r="U969" i="5"/>
  <c r="T969" i="5"/>
  <c r="Y970" i="5"/>
  <c r="X970" i="5"/>
  <c r="W970" i="5"/>
  <c r="V970" i="5"/>
  <c r="U970" i="5"/>
  <c r="T970" i="5"/>
  <c r="Y971" i="5"/>
  <c r="X971" i="5"/>
  <c r="W971" i="5"/>
  <c r="V971" i="5"/>
  <c r="U971" i="5"/>
  <c r="T971" i="5"/>
  <c r="Y972" i="5"/>
  <c r="X972" i="5"/>
  <c r="W972" i="5"/>
  <c r="V972" i="5"/>
  <c r="U972" i="5"/>
  <c r="T972" i="5"/>
  <c r="Y973" i="5"/>
  <c r="X973" i="5"/>
  <c r="W973" i="5"/>
  <c r="V973" i="5"/>
  <c r="U973" i="5"/>
  <c r="T973" i="5"/>
  <c r="Y974" i="5"/>
  <c r="X974" i="5"/>
  <c r="W974" i="5"/>
  <c r="V974" i="5"/>
  <c r="U974" i="5"/>
  <c r="T974" i="5"/>
  <c r="Y975" i="5"/>
  <c r="X975" i="5"/>
  <c r="W975" i="5"/>
  <c r="V975" i="5"/>
  <c r="U975" i="5"/>
  <c r="T975" i="5"/>
  <c r="Y976" i="5"/>
  <c r="X976" i="5"/>
  <c r="W976" i="5"/>
  <c r="V976" i="5"/>
  <c r="U976" i="5"/>
  <c r="T976" i="5"/>
  <c r="Y977" i="5"/>
  <c r="X977" i="5"/>
  <c r="W977" i="5"/>
  <c r="V977" i="5"/>
  <c r="U977" i="5"/>
  <c r="T977" i="5"/>
  <c r="Y978" i="5"/>
  <c r="X978" i="5"/>
  <c r="W978" i="5"/>
  <c r="V978" i="5"/>
  <c r="U978" i="5"/>
  <c r="T978" i="5"/>
  <c r="Y979" i="5"/>
  <c r="X979" i="5"/>
  <c r="W979" i="5"/>
  <c r="V979" i="5"/>
  <c r="U979" i="5"/>
  <c r="T979" i="5"/>
  <c r="Y980" i="5"/>
  <c r="X980" i="5"/>
  <c r="W980" i="5"/>
  <c r="V980" i="5"/>
  <c r="U980" i="5"/>
  <c r="T980" i="5"/>
  <c r="Y981" i="5"/>
  <c r="X981" i="5"/>
  <c r="W981" i="5"/>
  <c r="V981" i="5"/>
  <c r="U981" i="5"/>
  <c r="T981" i="5"/>
  <c r="Y982" i="5"/>
  <c r="X982" i="5"/>
  <c r="W982" i="5"/>
  <c r="V982" i="5"/>
  <c r="U982" i="5"/>
  <c r="T982" i="5"/>
  <c r="Y983" i="5"/>
  <c r="X983" i="5"/>
  <c r="W983" i="5"/>
  <c r="V983" i="5"/>
  <c r="U983" i="5"/>
  <c r="T983" i="5"/>
  <c r="Y984" i="5"/>
  <c r="X984" i="5"/>
  <c r="W984" i="5"/>
  <c r="V984" i="5"/>
  <c r="U984" i="5"/>
  <c r="T984" i="5"/>
  <c r="Y985" i="5"/>
  <c r="X985" i="5"/>
  <c r="W985" i="5"/>
  <c r="V985" i="5"/>
  <c r="U985" i="5"/>
  <c r="T985" i="5"/>
  <c r="Y986" i="5"/>
  <c r="X986" i="5"/>
  <c r="W986" i="5"/>
  <c r="V986" i="5"/>
  <c r="U986" i="5"/>
  <c r="T986" i="5"/>
  <c r="Y987" i="5"/>
  <c r="X987" i="5"/>
  <c r="W987" i="5"/>
  <c r="V987" i="5"/>
  <c r="U987" i="5"/>
  <c r="T987" i="5"/>
  <c r="Y988" i="5"/>
  <c r="X988" i="5"/>
  <c r="W988" i="5"/>
  <c r="V988" i="5"/>
  <c r="U988" i="5"/>
  <c r="T988" i="5"/>
  <c r="Y989" i="5"/>
  <c r="X989" i="5"/>
  <c r="W989" i="5"/>
  <c r="V989" i="5"/>
  <c r="U989" i="5"/>
  <c r="T989" i="5"/>
  <c r="Y990" i="5"/>
  <c r="X990" i="5"/>
  <c r="W990" i="5"/>
  <c r="V990" i="5"/>
  <c r="U990" i="5"/>
  <c r="T990" i="5"/>
  <c r="Y991" i="5"/>
  <c r="X991" i="5"/>
  <c r="W991" i="5"/>
  <c r="V991" i="5"/>
  <c r="U991" i="5"/>
  <c r="T991" i="5"/>
  <c r="Y992" i="5"/>
  <c r="X992" i="5"/>
  <c r="W992" i="5"/>
  <c r="V992" i="5"/>
  <c r="U992" i="5"/>
  <c r="T992" i="5"/>
  <c r="Y993" i="5"/>
  <c r="X993" i="5"/>
  <c r="W993" i="5"/>
  <c r="V993" i="5"/>
  <c r="U993" i="5"/>
  <c r="T993" i="5"/>
  <c r="Y1001" i="5"/>
  <c r="X1001" i="5"/>
  <c r="W1001" i="5"/>
  <c r="V1001" i="5"/>
  <c r="U1001" i="5"/>
  <c r="T1001" i="5"/>
  <c r="Y1002" i="5"/>
  <c r="X1002" i="5"/>
  <c r="W1002" i="5"/>
  <c r="V1002" i="5"/>
  <c r="U1002" i="5"/>
  <c r="T1002" i="5"/>
  <c r="Y1003" i="5"/>
  <c r="X1003" i="5"/>
  <c r="W1003" i="5"/>
  <c r="V1003" i="5"/>
  <c r="U1003" i="5"/>
  <c r="T1003" i="5"/>
  <c r="Y1004" i="5"/>
  <c r="X1004" i="5"/>
  <c r="W1004" i="5"/>
  <c r="V1004" i="5"/>
  <c r="U1004" i="5"/>
  <c r="T1004" i="5"/>
  <c r="Y1005" i="5"/>
  <c r="X1005" i="5"/>
  <c r="W1005" i="5"/>
  <c r="V1005" i="5"/>
  <c r="U1005" i="5"/>
  <c r="T1005" i="5"/>
  <c r="Y1006" i="5"/>
  <c r="X1006" i="5"/>
  <c r="W1006" i="5"/>
  <c r="V1006" i="5"/>
  <c r="U1006" i="5"/>
  <c r="T1006" i="5"/>
  <c r="Y1007" i="5"/>
  <c r="X1007" i="5"/>
  <c r="W1007" i="5"/>
  <c r="V1007" i="5"/>
  <c r="U1007" i="5"/>
  <c r="T1007" i="5"/>
  <c r="Y1008" i="5"/>
  <c r="X1008" i="5"/>
  <c r="W1008" i="5"/>
  <c r="V1008" i="5"/>
  <c r="U1008" i="5"/>
  <c r="T1008" i="5"/>
  <c r="Y1009" i="5"/>
  <c r="X1009" i="5"/>
  <c r="W1009" i="5"/>
  <c r="V1009" i="5"/>
  <c r="U1009" i="5"/>
  <c r="T1009" i="5"/>
  <c r="Y1010" i="5"/>
  <c r="X1010" i="5"/>
  <c r="W1010" i="5"/>
  <c r="V1010" i="5"/>
  <c r="U1010" i="5"/>
  <c r="T1010" i="5"/>
  <c r="Y1011" i="5"/>
  <c r="X1011" i="5"/>
  <c r="W1011" i="5"/>
  <c r="V1011" i="5"/>
  <c r="U1011" i="5"/>
  <c r="T1011" i="5"/>
  <c r="Y1012" i="5"/>
  <c r="X1012" i="5"/>
  <c r="W1012" i="5"/>
  <c r="V1012" i="5"/>
  <c r="U1012" i="5"/>
  <c r="T1012" i="5"/>
  <c r="Y1013" i="5"/>
  <c r="X1013" i="5"/>
  <c r="W1013" i="5"/>
  <c r="V1013" i="5"/>
  <c r="U1013" i="5"/>
  <c r="T1013" i="5"/>
  <c r="Y1014" i="5"/>
  <c r="X1014" i="5"/>
  <c r="W1014" i="5"/>
  <c r="V1014" i="5"/>
  <c r="U1014" i="5"/>
  <c r="T1014" i="5"/>
  <c r="Y1015" i="5"/>
  <c r="X1015" i="5"/>
  <c r="W1015" i="5"/>
  <c r="V1015" i="5"/>
  <c r="U1015" i="5"/>
  <c r="T1015" i="5"/>
  <c r="Y1016" i="5"/>
  <c r="X1016" i="5"/>
  <c r="W1016" i="5"/>
  <c r="V1016" i="5"/>
  <c r="U1016" i="5"/>
  <c r="T1016" i="5"/>
  <c r="Y1017" i="5"/>
  <c r="X1017" i="5"/>
  <c r="W1017" i="5"/>
  <c r="V1017" i="5"/>
  <c r="U1017" i="5"/>
  <c r="T1017" i="5"/>
  <c r="Y1018" i="5"/>
  <c r="X1018" i="5"/>
  <c r="W1018" i="5"/>
  <c r="V1018" i="5"/>
  <c r="U1018" i="5"/>
  <c r="T1018" i="5"/>
  <c r="Y1019" i="5"/>
  <c r="X1019" i="5"/>
  <c r="W1019" i="5"/>
  <c r="V1019" i="5"/>
  <c r="U1019" i="5"/>
  <c r="T1019" i="5"/>
  <c r="Y1020" i="5"/>
  <c r="X1020" i="5"/>
  <c r="W1020" i="5"/>
  <c r="V1020" i="5"/>
  <c r="U1020" i="5"/>
  <c r="T1020" i="5"/>
  <c r="Y1021" i="5"/>
  <c r="X1021" i="5"/>
  <c r="W1021" i="5"/>
  <c r="V1021" i="5"/>
  <c r="U1021" i="5"/>
  <c r="T1021" i="5"/>
  <c r="Y1022" i="5"/>
  <c r="X1022" i="5"/>
  <c r="W1022" i="5"/>
  <c r="V1022" i="5"/>
  <c r="U1022" i="5"/>
  <c r="T1022" i="5"/>
  <c r="Y1023" i="5"/>
  <c r="X1023" i="5"/>
  <c r="W1023" i="5"/>
  <c r="V1023" i="5"/>
  <c r="U1023" i="5"/>
  <c r="T1023" i="5"/>
  <c r="Y1024" i="5"/>
  <c r="X1024" i="5"/>
  <c r="W1024" i="5"/>
  <c r="V1024" i="5"/>
  <c r="U1024" i="5"/>
  <c r="T1024" i="5"/>
  <c r="Y1025" i="5"/>
  <c r="X1025" i="5"/>
  <c r="W1025" i="5"/>
  <c r="V1025" i="5"/>
  <c r="U1025" i="5"/>
  <c r="T1025" i="5"/>
  <c r="Y1026" i="5"/>
  <c r="X1026" i="5"/>
  <c r="W1026" i="5"/>
  <c r="V1026" i="5"/>
  <c r="U1026" i="5"/>
  <c r="T1026" i="5"/>
  <c r="Y1034" i="5"/>
  <c r="X1034" i="5"/>
  <c r="W1034" i="5"/>
  <c r="V1034" i="5"/>
  <c r="U1034" i="5"/>
  <c r="T1034" i="5"/>
  <c r="Y1035" i="5"/>
  <c r="X1035" i="5"/>
  <c r="W1035" i="5"/>
  <c r="V1035" i="5"/>
  <c r="U1035" i="5"/>
  <c r="T1035" i="5"/>
  <c r="Y1036" i="5"/>
  <c r="X1036" i="5"/>
  <c r="W1036" i="5"/>
  <c r="V1036" i="5"/>
  <c r="U1036" i="5"/>
  <c r="T1036" i="5"/>
  <c r="Y1037" i="5"/>
  <c r="X1037" i="5"/>
  <c r="W1037" i="5"/>
  <c r="V1037" i="5"/>
  <c r="U1037" i="5"/>
  <c r="T1037" i="5"/>
  <c r="Y1038" i="5"/>
  <c r="X1038" i="5"/>
  <c r="W1038" i="5"/>
  <c r="V1038" i="5"/>
  <c r="U1038" i="5"/>
  <c r="T1038" i="5"/>
  <c r="Y1039" i="5"/>
  <c r="X1039" i="5"/>
  <c r="W1039" i="5"/>
  <c r="V1039" i="5"/>
  <c r="U1039" i="5"/>
  <c r="T1039" i="5"/>
  <c r="Y1040" i="5"/>
  <c r="X1040" i="5"/>
  <c r="W1040" i="5"/>
  <c r="V1040" i="5"/>
  <c r="U1040" i="5"/>
  <c r="T1040" i="5"/>
  <c r="Y1041" i="5"/>
  <c r="X1041" i="5"/>
  <c r="W1041" i="5"/>
  <c r="V1041" i="5"/>
  <c r="U1041" i="5"/>
  <c r="T1041" i="5"/>
  <c r="Y1042" i="5"/>
  <c r="X1042" i="5"/>
  <c r="W1042" i="5"/>
  <c r="V1042" i="5"/>
  <c r="U1042" i="5"/>
  <c r="T1042" i="5"/>
  <c r="Y1043" i="5"/>
  <c r="X1043" i="5"/>
  <c r="W1043" i="5"/>
  <c r="V1043" i="5"/>
  <c r="U1043" i="5"/>
  <c r="T1043" i="5"/>
  <c r="Y1044" i="5"/>
  <c r="X1044" i="5"/>
  <c r="W1044" i="5"/>
  <c r="V1044" i="5"/>
  <c r="U1044" i="5"/>
  <c r="T1044" i="5"/>
  <c r="Y1045" i="5"/>
  <c r="X1045" i="5"/>
  <c r="W1045" i="5"/>
  <c r="V1045" i="5"/>
  <c r="U1045" i="5"/>
  <c r="T1045" i="5"/>
  <c r="Y1046" i="5"/>
  <c r="X1046" i="5"/>
  <c r="W1046" i="5"/>
  <c r="V1046" i="5"/>
  <c r="U1046" i="5"/>
  <c r="T1046" i="5"/>
  <c r="Y1047" i="5"/>
  <c r="X1047" i="5"/>
  <c r="W1047" i="5"/>
  <c r="V1047" i="5"/>
  <c r="U1047" i="5"/>
  <c r="T1047" i="5"/>
  <c r="Y1048" i="5"/>
  <c r="X1048" i="5"/>
  <c r="W1048" i="5"/>
  <c r="V1048" i="5"/>
  <c r="U1048" i="5"/>
  <c r="T1048" i="5"/>
  <c r="Y1049" i="5"/>
  <c r="X1049" i="5"/>
  <c r="W1049" i="5"/>
  <c r="V1049" i="5"/>
  <c r="U1049" i="5"/>
  <c r="T1049" i="5"/>
  <c r="Y1050" i="5"/>
  <c r="X1050" i="5"/>
  <c r="W1050" i="5"/>
  <c r="V1050" i="5"/>
  <c r="U1050" i="5"/>
  <c r="T1050" i="5"/>
  <c r="Y1051" i="5"/>
  <c r="X1051" i="5"/>
  <c r="W1051" i="5"/>
  <c r="V1051" i="5"/>
  <c r="U1051" i="5"/>
  <c r="T1051" i="5"/>
  <c r="Y1052" i="5"/>
  <c r="X1052" i="5"/>
  <c r="W1052" i="5"/>
  <c r="V1052" i="5"/>
  <c r="U1052" i="5"/>
  <c r="T1052" i="5"/>
  <c r="Y1053" i="5"/>
  <c r="X1053" i="5"/>
  <c r="W1053" i="5"/>
  <c r="V1053" i="5"/>
  <c r="U1053" i="5"/>
  <c r="T1053" i="5"/>
  <c r="Y1054" i="5"/>
  <c r="X1054" i="5"/>
  <c r="W1054" i="5"/>
  <c r="V1054" i="5"/>
  <c r="U1054" i="5"/>
  <c r="T1054" i="5"/>
  <c r="Y1055" i="5"/>
  <c r="X1055" i="5"/>
  <c r="W1055" i="5"/>
  <c r="V1055" i="5"/>
  <c r="U1055" i="5"/>
  <c r="T1055" i="5"/>
  <c r="Y1056" i="5"/>
  <c r="X1056" i="5"/>
  <c r="W1056" i="5"/>
  <c r="V1056" i="5"/>
  <c r="U1056" i="5"/>
  <c r="T1056" i="5"/>
  <c r="Y1057" i="5"/>
  <c r="X1057" i="5"/>
  <c r="W1057" i="5"/>
  <c r="V1057" i="5"/>
  <c r="U1057" i="5"/>
  <c r="T1057" i="5"/>
  <c r="Y1058" i="5"/>
  <c r="X1058" i="5"/>
  <c r="W1058" i="5"/>
  <c r="V1058" i="5"/>
  <c r="U1058" i="5"/>
  <c r="T1058" i="5"/>
  <c r="Y1059" i="5"/>
  <c r="X1059" i="5"/>
  <c r="W1059" i="5"/>
  <c r="V1059" i="5"/>
  <c r="U1059" i="5"/>
  <c r="T1059" i="5"/>
  <c r="Y1067" i="5"/>
  <c r="X1067" i="5"/>
  <c r="W1067" i="5"/>
  <c r="V1067" i="5"/>
  <c r="U1067" i="5"/>
  <c r="T1067" i="5"/>
  <c r="Y1068" i="5"/>
  <c r="X1068" i="5"/>
  <c r="W1068" i="5"/>
  <c r="V1068" i="5"/>
  <c r="U1068" i="5"/>
  <c r="T1068" i="5"/>
  <c r="Y1069" i="5"/>
  <c r="X1069" i="5"/>
  <c r="W1069" i="5"/>
  <c r="V1069" i="5"/>
  <c r="U1069" i="5"/>
  <c r="T1069" i="5"/>
  <c r="Y1070" i="5"/>
  <c r="X1070" i="5"/>
  <c r="W1070" i="5"/>
  <c r="V1070" i="5"/>
  <c r="U1070" i="5"/>
  <c r="T1070" i="5"/>
  <c r="Y1071" i="5"/>
  <c r="X1071" i="5"/>
  <c r="W1071" i="5"/>
  <c r="V1071" i="5"/>
  <c r="U1071" i="5"/>
  <c r="T1071" i="5"/>
  <c r="Y1072" i="5"/>
  <c r="X1072" i="5"/>
  <c r="W1072" i="5"/>
  <c r="V1072" i="5"/>
  <c r="U1072" i="5"/>
  <c r="T1072" i="5"/>
  <c r="Y1073" i="5"/>
  <c r="X1073" i="5"/>
  <c r="W1073" i="5"/>
  <c r="V1073" i="5"/>
  <c r="U1073" i="5"/>
  <c r="T1073" i="5"/>
  <c r="Y1074" i="5"/>
  <c r="X1074" i="5"/>
  <c r="W1074" i="5"/>
  <c r="V1074" i="5"/>
  <c r="U1074" i="5"/>
  <c r="T1074" i="5"/>
  <c r="Y1075" i="5"/>
  <c r="X1075" i="5"/>
  <c r="W1075" i="5"/>
  <c r="V1075" i="5"/>
  <c r="U1075" i="5"/>
  <c r="T1075" i="5"/>
  <c r="Y1076" i="5"/>
  <c r="X1076" i="5"/>
  <c r="W1076" i="5"/>
  <c r="V1076" i="5"/>
  <c r="U1076" i="5"/>
  <c r="T1076" i="5"/>
  <c r="Y1077" i="5"/>
  <c r="X1077" i="5"/>
  <c r="W1077" i="5"/>
  <c r="V1077" i="5"/>
  <c r="U1077" i="5"/>
  <c r="T1077" i="5"/>
  <c r="Y1078" i="5"/>
  <c r="X1078" i="5"/>
  <c r="W1078" i="5"/>
  <c r="V1078" i="5"/>
  <c r="U1078" i="5"/>
  <c r="T1078" i="5"/>
  <c r="Y1079" i="5"/>
  <c r="X1079" i="5"/>
  <c r="W1079" i="5"/>
  <c r="V1079" i="5"/>
  <c r="U1079" i="5"/>
  <c r="T1079" i="5"/>
  <c r="Y1080" i="5"/>
  <c r="X1080" i="5"/>
  <c r="W1080" i="5"/>
  <c r="V1080" i="5"/>
  <c r="U1080" i="5"/>
  <c r="T1080" i="5"/>
  <c r="Y1081" i="5"/>
  <c r="X1081" i="5"/>
  <c r="W1081" i="5"/>
  <c r="V1081" i="5"/>
  <c r="U1081" i="5"/>
  <c r="T1081" i="5"/>
  <c r="Y1082" i="5"/>
  <c r="X1082" i="5"/>
  <c r="W1082" i="5"/>
  <c r="V1082" i="5"/>
  <c r="U1082" i="5"/>
  <c r="T1082" i="5"/>
  <c r="Y1083" i="5"/>
  <c r="X1083" i="5"/>
  <c r="W1083" i="5"/>
  <c r="V1083" i="5"/>
  <c r="U1083" i="5"/>
  <c r="T1083" i="5"/>
  <c r="Y1084" i="5"/>
  <c r="X1084" i="5"/>
  <c r="W1084" i="5"/>
  <c r="V1084" i="5"/>
  <c r="U1084" i="5"/>
  <c r="T1084" i="5"/>
  <c r="Y1085" i="5"/>
  <c r="X1085" i="5"/>
  <c r="W1085" i="5"/>
  <c r="V1085" i="5"/>
  <c r="U1085" i="5"/>
  <c r="T1085" i="5"/>
  <c r="Y1086" i="5"/>
  <c r="X1086" i="5"/>
  <c r="W1086" i="5"/>
  <c r="V1086" i="5"/>
  <c r="U1086" i="5"/>
  <c r="T1086" i="5"/>
  <c r="Y1087" i="5"/>
  <c r="X1087" i="5"/>
  <c r="W1087" i="5"/>
  <c r="V1087" i="5"/>
  <c r="U1087" i="5"/>
  <c r="T1087" i="5"/>
  <c r="Y1088" i="5"/>
  <c r="X1088" i="5"/>
  <c r="W1088" i="5"/>
  <c r="V1088" i="5"/>
  <c r="U1088" i="5"/>
  <c r="T1088" i="5"/>
  <c r="Y1089" i="5"/>
  <c r="X1089" i="5"/>
  <c r="W1089" i="5"/>
  <c r="V1089" i="5"/>
  <c r="U1089" i="5"/>
  <c r="T1089" i="5"/>
  <c r="Y1090" i="5"/>
  <c r="X1090" i="5"/>
  <c r="W1090" i="5"/>
  <c r="V1090" i="5"/>
  <c r="U1090" i="5"/>
  <c r="T1090" i="5"/>
  <c r="Y1091" i="5"/>
  <c r="X1091" i="5"/>
  <c r="W1091" i="5"/>
  <c r="V1091" i="5"/>
  <c r="U1091" i="5"/>
  <c r="T1091" i="5"/>
  <c r="Y1092" i="5"/>
  <c r="X1092" i="5"/>
  <c r="W1092" i="5"/>
  <c r="V1092" i="5"/>
  <c r="U1092" i="5"/>
  <c r="T1092" i="5"/>
  <c r="Y1100" i="5"/>
  <c r="X1100" i="5"/>
  <c r="W1100" i="5"/>
  <c r="V1100" i="5"/>
  <c r="U1100" i="5"/>
  <c r="T1100" i="5"/>
  <c r="Y1101" i="5"/>
  <c r="X1101" i="5"/>
  <c r="W1101" i="5"/>
  <c r="V1101" i="5"/>
  <c r="U1101" i="5"/>
  <c r="T1101" i="5"/>
  <c r="Y1102" i="5"/>
  <c r="X1102" i="5"/>
  <c r="W1102" i="5"/>
  <c r="V1102" i="5"/>
  <c r="U1102" i="5"/>
  <c r="T1102" i="5"/>
  <c r="Y1103" i="5"/>
  <c r="X1103" i="5"/>
  <c r="W1103" i="5"/>
  <c r="V1103" i="5"/>
  <c r="U1103" i="5"/>
  <c r="T1103" i="5"/>
  <c r="Y1104" i="5"/>
  <c r="X1104" i="5"/>
  <c r="W1104" i="5"/>
  <c r="V1104" i="5"/>
  <c r="U1104" i="5"/>
  <c r="T1104" i="5"/>
  <c r="Y1105" i="5"/>
  <c r="X1105" i="5"/>
  <c r="W1105" i="5"/>
  <c r="V1105" i="5"/>
  <c r="U1105" i="5"/>
  <c r="T1105" i="5"/>
  <c r="Y1106" i="5"/>
  <c r="X1106" i="5"/>
  <c r="W1106" i="5"/>
  <c r="V1106" i="5"/>
  <c r="U1106" i="5"/>
  <c r="T1106" i="5"/>
  <c r="Y1107" i="5"/>
  <c r="X1107" i="5"/>
  <c r="W1107" i="5"/>
  <c r="V1107" i="5"/>
  <c r="U1107" i="5"/>
  <c r="T1107" i="5"/>
  <c r="Y1108" i="5"/>
  <c r="X1108" i="5"/>
  <c r="W1108" i="5"/>
  <c r="V1108" i="5"/>
  <c r="U1108" i="5"/>
  <c r="T1108" i="5"/>
  <c r="Y1109" i="5"/>
  <c r="X1109" i="5"/>
  <c r="W1109" i="5"/>
  <c r="V1109" i="5"/>
  <c r="U1109" i="5"/>
  <c r="T1109" i="5"/>
  <c r="Y1110" i="5"/>
  <c r="X1110" i="5"/>
  <c r="W1110" i="5"/>
  <c r="V1110" i="5"/>
  <c r="U1110" i="5"/>
  <c r="T1110" i="5"/>
  <c r="Y1111" i="5"/>
  <c r="X1111" i="5"/>
  <c r="W1111" i="5"/>
  <c r="V1111" i="5"/>
  <c r="U1111" i="5"/>
  <c r="T1111" i="5"/>
  <c r="Y1112" i="5"/>
  <c r="X1112" i="5"/>
  <c r="W1112" i="5"/>
  <c r="V1112" i="5"/>
  <c r="U1112" i="5"/>
  <c r="T1112" i="5"/>
  <c r="Y1113" i="5"/>
  <c r="X1113" i="5"/>
  <c r="W1113" i="5"/>
  <c r="V1113" i="5"/>
  <c r="U1113" i="5"/>
  <c r="T1113" i="5"/>
  <c r="Y1114" i="5"/>
  <c r="X1114" i="5"/>
  <c r="W1114" i="5"/>
  <c r="V1114" i="5"/>
  <c r="U1114" i="5"/>
  <c r="T1114" i="5"/>
  <c r="Y1115" i="5"/>
  <c r="X1115" i="5"/>
  <c r="W1115" i="5"/>
  <c r="V1115" i="5"/>
  <c r="U1115" i="5"/>
  <c r="T1115" i="5"/>
  <c r="Y1116" i="5"/>
  <c r="X1116" i="5"/>
  <c r="W1116" i="5"/>
  <c r="V1116" i="5"/>
  <c r="U1116" i="5"/>
  <c r="T1116" i="5"/>
  <c r="Y1117" i="5"/>
  <c r="X1117" i="5"/>
  <c r="W1117" i="5"/>
  <c r="V1117" i="5"/>
  <c r="U1117" i="5"/>
  <c r="T1117" i="5"/>
  <c r="Y1118" i="5"/>
  <c r="X1118" i="5"/>
  <c r="W1118" i="5"/>
  <c r="V1118" i="5"/>
  <c r="U1118" i="5"/>
  <c r="T1118" i="5"/>
  <c r="Y1119" i="5"/>
  <c r="X1119" i="5"/>
  <c r="W1119" i="5"/>
  <c r="V1119" i="5"/>
  <c r="U1119" i="5"/>
  <c r="T1119" i="5"/>
  <c r="Y1120" i="5"/>
  <c r="X1120" i="5"/>
  <c r="W1120" i="5"/>
  <c r="V1120" i="5"/>
  <c r="U1120" i="5"/>
  <c r="T1120" i="5"/>
  <c r="Y1121" i="5"/>
  <c r="X1121" i="5"/>
  <c r="W1121" i="5"/>
  <c r="V1121" i="5"/>
  <c r="U1121" i="5"/>
  <c r="T1121" i="5"/>
  <c r="Y1122" i="5"/>
  <c r="X1122" i="5"/>
  <c r="W1122" i="5"/>
  <c r="V1122" i="5"/>
  <c r="U1122" i="5"/>
  <c r="T1122" i="5"/>
  <c r="Y1123" i="5"/>
  <c r="X1123" i="5"/>
  <c r="W1123" i="5"/>
  <c r="V1123" i="5"/>
  <c r="U1123" i="5"/>
  <c r="T1123" i="5"/>
  <c r="Y1124" i="5"/>
  <c r="X1124" i="5"/>
  <c r="W1124" i="5"/>
  <c r="V1124" i="5"/>
  <c r="U1124" i="5"/>
  <c r="T1124" i="5"/>
  <c r="Y1125" i="5"/>
  <c r="X1125" i="5"/>
  <c r="W1125" i="5"/>
  <c r="V1125" i="5"/>
  <c r="U1125" i="5"/>
  <c r="T1125" i="5"/>
  <c r="Y1133" i="5"/>
  <c r="X1133" i="5"/>
  <c r="W1133" i="5"/>
  <c r="V1133" i="5"/>
  <c r="U1133" i="5"/>
  <c r="T1133" i="5"/>
  <c r="Y1134" i="5"/>
  <c r="X1134" i="5"/>
  <c r="W1134" i="5"/>
  <c r="V1134" i="5"/>
  <c r="U1134" i="5"/>
  <c r="T1134" i="5"/>
  <c r="Y1135" i="5"/>
  <c r="X1135" i="5"/>
  <c r="W1135" i="5"/>
  <c r="V1135" i="5"/>
  <c r="U1135" i="5"/>
  <c r="T1135" i="5"/>
  <c r="Y1136" i="5"/>
  <c r="X1136" i="5"/>
  <c r="W1136" i="5"/>
  <c r="V1136" i="5"/>
  <c r="U1136" i="5"/>
  <c r="T1136" i="5"/>
  <c r="Y1137" i="5"/>
  <c r="X1137" i="5"/>
  <c r="W1137" i="5"/>
  <c r="V1137" i="5"/>
  <c r="U1137" i="5"/>
  <c r="T1137" i="5"/>
  <c r="Y1138" i="5"/>
  <c r="X1138" i="5"/>
  <c r="W1138" i="5"/>
  <c r="V1138" i="5"/>
  <c r="U1138" i="5"/>
  <c r="T1138" i="5"/>
  <c r="Y1139" i="5"/>
  <c r="X1139" i="5"/>
  <c r="W1139" i="5"/>
  <c r="V1139" i="5"/>
  <c r="U1139" i="5"/>
  <c r="T1139" i="5"/>
  <c r="Y1140" i="5"/>
  <c r="X1140" i="5"/>
  <c r="W1140" i="5"/>
  <c r="V1140" i="5"/>
  <c r="U1140" i="5"/>
  <c r="T1140" i="5"/>
  <c r="Y1141" i="5"/>
  <c r="X1141" i="5"/>
  <c r="W1141" i="5"/>
  <c r="V1141" i="5"/>
  <c r="U1141" i="5"/>
  <c r="T1141" i="5"/>
  <c r="Y1142" i="5"/>
  <c r="X1142" i="5"/>
  <c r="W1142" i="5"/>
  <c r="V1142" i="5"/>
  <c r="U1142" i="5"/>
  <c r="T1142" i="5"/>
  <c r="Y1143" i="5"/>
  <c r="X1143" i="5"/>
  <c r="W1143" i="5"/>
  <c r="V1143" i="5"/>
  <c r="U1143" i="5"/>
  <c r="T1143" i="5"/>
  <c r="Y1144" i="5"/>
  <c r="X1144" i="5"/>
  <c r="W1144" i="5"/>
  <c r="V1144" i="5"/>
  <c r="U1144" i="5"/>
  <c r="T1144" i="5"/>
  <c r="Y1145" i="5"/>
  <c r="X1145" i="5"/>
  <c r="W1145" i="5"/>
  <c r="V1145" i="5"/>
  <c r="U1145" i="5"/>
  <c r="T1145" i="5"/>
  <c r="Y1146" i="5"/>
  <c r="X1146" i="5"/>
  <c r="W1146" i="5"/>
  <c r="V1146" i="5"/>
  <c r="U1146" i="5"/>
  <c r="T1146" i="5"/>
  <c r="Y1147" i="5"/>
  <c r="X1147" i="5"/>
  <c r="W1147" i="5"/>
  <c r="V1147" i="5"/>
  <c r="U1147" i="5"/>
  <c r="T1147" i="5"/>
  <c r="Y1148" i="5"/>
  <c r="X1148" i="5"/>
  <c r="W1148" i="5"/>
  <c r="V1148" i="5"/>
  <c r="U1148" i="5"/>
  <c r="T1148" i="5"/>
  <c r="Y1149" i="5"/>
  <c r="X1149" i="5"/>
  <c r="W1149" i="5"/>
  <c r="V1149" i="5"/>
  <c r="U1149" i="5"/>
  <c r="T1149" i="5"/>
  <c r="Y1150" i="5"/>
  <c r="X1150" i="5"/>
  <c r="W1150" i="5"/>
  <c r="V1150" i="5"/>
  <c r="U1150" i="5"/>
  <c r="T1150" i="5"/>
  <c r="Y1151" i="5"/>
  <c r="X1151" i="5"/>
  <c r="W1151" i="5"/>
  <c r="V1151" i="5"/>
  <c r="U1151" i="5"/>
  <c r="T1151" i="5"/>
  <c r="Y1152" i="5"/>
  <c r="X1152" i="5"/>
  <c r="W1152" i="5"/>
  <c r="V1152" i="5"/>
  <c r="U1152" i="5"/>
  <c r="T1152" i="5"/>
  <c r="Y1153" i="5"/>
  <c r="X1153" i="5"/>
  <c r="W1153" i="5"/>
  <c r="V1153" i="5"/>
  <c r="U1153" i="5"/>
  <c r="T1153" i="5"/>
  <c r="Y1154" i="5"/>
  <c r="X1154" i="5"/>
  <c r="W1154" i="5"/>
  <c r="V1154" i="5"/>
  <c r="U1154" i="5"/>
  <c r="T1154" i="5"/>
  <c r="Y1155" i="5"/>
  <c r="X1155" i="5"/>
  <c r="W1155" i="5"/>
  <c r="V1155" i="5"/>
  <c r="U1155" i="5"/>
  <c r="T1155" i="5"/>
  <c r="Y1156" i="5"/>
  <c r="X1156" i="5"/>
  <c r="W1156" i="5"/>
  <c r="V1156" i="5"/>
  <c r="U1156" i="5"/>
  <c r="T1156" i="5"/>
  <c r="Y1157" i="5"/>
  <c r="X1157" i="5"/>
  <c r="W1157" i="5"/>
  <c r="V1157" i="5"/>
  <c r="U1157" i="5"/>
  <c r="T1157" i="5"/>
  <c r="Y1158" i="5"/>
  <c r="X1158" i="5"/>
  <c r="W1158" i="5"/>
  <c r="V1158" i="5"/>
  <c r="U1158" i="5"/>
  <c r="T1158" i="5"/>
  <c r="Y1166" i="5"/>
  <c r="X1166" i="5"/>
  <c r="W1166" i="5"/>
  <c r="V1166" i="5"/>
  <c r="U1166" i="5"/>
  <c r="T1166" i="5"/>
  <c r="Y1167" i="5"/>
  <c r="X1167" i="5"/>
  <c r="W1167" i="5"/>
  <c r="V1167" i="5"/>
  <c r="U1167" i="5"/>
  <c r="T1167" i="5"/>
  <c r="Y1168" i="5"/>
  <c r="X1168" i="5"/>
  <c r="W1168" i="5"/>
  <c r="V1168" i="5"/>
  <c r="U1168" i="5"/>
  <c r="T1168" i="5"/>
  <c r="Y1169" i="5"/>
  <c r="X1169" i="5"/>
  <c r="W1169" i="5"/>
  <c r="V1169" i="5"/>
  <c r="U1169" i="5"/>
  <c r="T1169" i="5"/>
  <c r="Y1170" i="5"/>
  <c r="X1170" i="5"/>
  <c r="W1170" i="5"/>
  <c r="V1170" i="5"/>
  <c r="U1170" i="5"/>
  <c r="T1170" i="5"/>
  <c r="Y1171" i="5"/>
  <c r="X1171" i="5"/>
  <c r="W1171" i="5"/>
  <c r="V1171" i="5"/>
  <c r="U1171" i="5"/>
  <c r="T1171" i="5"/>
  <c r="Y1172" i="5"/>
  <c r="X1172" i="5"/>
  <c r="W1172" i="5"/>
  <c r="V1172" i="5"/>
  <c r="U1172" i="5"/>
  <c r="T1172" i="5"/>
  <c r="Y1173" i="5"/>
  <c r="X1173" i="5"/>
  <c r="W1173" i="5"/>
  <c r="V1173" i="5"/>
  <c r="U1173" i="5"/>
  <c r="T1173" i="5"/>
  <c r="Y1174" i="5"/>
  <c r="X1174" i="5"/>
  <c r="W1174" i="5"/>
  <c r="V1174" i="5"/>
  <c r="U1174" i="5"/>
  <c r="T1174" i="5"/>
  <c r="Y1175" i="5"/>
  <c r="X1175" i="5"/>
  <c r="W1175" i="5"/>
  <c r="V1175" i="5"/>
  <c r="U1175" i="5"/>
  <c r="T1175" i="5"/>
  <c r="Y1176" i="5"/>
  <c r="X1176" i="5"/>
  <c r="W1176" i="5"/>
  <c r="V1176" i="5"/>
  <c r="U1176" i="5"/>
  <c r="T1176" i="5"/>
  <c r="Y1177" i="5"/>
  <c r="X1177" i="5"/>
  <c r="W1177" i="5"/>
  <c r="V1177" i="5"/>
  <c r="U1177" i="5"/>
  <c r="T1177" i="5"/>
  <c r="Y1178" i="5"/>
  <c r="X1178" i="5"/>
  <c r="W1178" i="5"/>
  <c r="V1178" i="5"/>
  <c r="U1178" i="5"/>
  <c r="T1178" i="5"/>
  <c r="Y1179" i="5"/>
  <c r="X1179" i="5"/>
  <c r="W1179" i="5"/>
  <c r="V1179" i="5"/>
  <c r="U1179" i="5"/>
  <c r="T1179" i="5"/>
  <c r="Y1180" i="5"/>
  <c r="X1180" i="5"/>
  <c r="W1180" i="5"/>
  <c r="V1180" i="5"/>
  <c r="U1180" i="5"/>
  <c r="T1180" i="5"/>
  <c r="Y1181" i="5"/>
  <c r="X1181" i="5"/>
  <c r="W1181" i="5"/>
  <c r="V1181" i="5"/>
  <c r="U1181" i="5"/>
  <c r="T1181" i="5"/>
  <c r="Y1182" i="5"/>
  <c r="X1182" i="5"/>
  <c r="W1182" i="5"/>
  <c r="V1182" i="5"/>
  <c r="U1182" i="5"/>
  <c r="T1182" i="5"/>
  <c r="Y1183" i="5"/>
  <c r="X1183" i="5"/>
  <c r="W1183" i="5"/>
  <c r="V1183" i="5"/>
  <c r="U1183" i="5"/>
  <c r="T1183" i="5"/>
  <c r="Y1184" i="5"/>
  <c r="X1184" i="5"/>
  <c r="W1184" i="5"/>
  <c r="V1184" i="5"/>
  <c r="U1184" i="5"/>
  <c r="T1184" i="5"/>
  <c r="Y1185" i="5"/>
  <c r="X1185" i="5"/>
  <c r="W1185" i="5"/>
  <c r="V1185" i="5"/>
  <c r="U1185" i="5"/>
  <c r="T1185" i="5"/>
  <c r="Y1186" i="5"/>
  <c r="X1186" i="5"/>
  <c r="W1186" i="5"/>
  <c r="V1186" i="5"/>
  <c r="U1186" i="5"/>
  <c r="T1186" i="5"/>
  <c r="Y1187" i="5"/>
  <c r="X1187" i="5"/>
  <c r="W1187" i="5"/>
  <c r="V1187" i="5"/>
  <c r="U1187" i="5"/>
  <c r="T1187" i="5"/>
  <c r="Y1188" i="5"/>
  <c r="X1188" i="5"/>
  <c r="W1188" i="5"/>
  <c r="V1188" i="5"/>
  <c r="U1188" i="5"/>
  <c r="T1188" i="5"/>
  <c r="Y1189" i="5"/>
  <c r="X1189" i="5"/>
  <c r="W1189" i="5"/>
  <c r="V1189" i="5"/>
  <c r="U1189" i="5"/>
  <c r="T1189" i="5"/>
  <c r="Y1190" i="5"/>
  <c r="X1190" i="5"/>
  <c r="W1190" i="5"/>
  <c r="V1190" i="5"/>
  <c r="U1190" i="5"/>
  <c r="T1190" i="5"/>
  <c r="Y1191" i="5"/>
  <c r="X1191" i="5"/>
  <c r="W1191" i="5"/>
  <c r="V1191" i="5"/>
  <c r="U1191" i="5"/>
  <c r="T1191" i="5"/>
  <c r="Y1199" i="5"/>
  <c r="X1199" i="5"/>
  <c r="W1199" i="5"/>
  <c r="V1199" i="5"/>
  <c r="U1199" i="5"/>
  <c r="T1199" i="5"/>
  <c r="Y1200" i="5"/>
  <c r="X1200" i="5"/>
  <c r="W1200" i="5"/>
  <c r="V1200" i="5"/>
  <c r="U1200" i="5"/>
  <c r="T1200" i="5"/>
  <c r="Y1201" i="5"/>
  <c r="X1201" i="5"/>
  <c r="W1201" i="5"/>
  <c r="V1201" i="5"/>
  <c r="U1201" i="5"/>
  <c r="T1201" i="5"/>
  <c r="Y1202" i="5"/>
  <c r="X1202" i="5"/>
  <c r="W1202" i="5"/>
  <c r="V1202" i="5"/>
  <c r="U1202" i="5"/>
  <c r="T1202" i="5"/>
  <c r="Y1203" i="5"/>
  <c r="X1203" i="5"/>
  <c r="W1203" i="5"/>
  <c r="V1203" i="5"/>
  <c r="U1203" i="5"/>
  <c r="T1203" i="5"/>
  <c r="Y1204" i="5"/>
  <c r="X1204" i="5"/>
  <c r="W1204" i="5"/>
  <c r="V1204" i="5"/>
  <c r="U1204" i="5"/>
  <c r="T1204" i="5"/>
  <c r="Y1205" i="5"/>
  <c r="X1205" i="5"/>
  <c r="W1205" i="5"/>
  <c r="V1205" i="5"/>
  <c r="U1205" i="5"/>
  <c r="T1205" i="5"/>
  <c r="Y1206" i="5"/>
  <c r="X1206" i="5"/>
  <c r="W1206" i="5"/>
  <c r="V1206" i="5"/>
  <c r="U1206" i="5"/>
  <c r="T1206" i="5"/>
  <c r="Y1207" i="5"/>
  <c r="X1207" i="5"/>
  <c r="W1207" i="5"/>
  <c r="V1207" i="5"/>
  <c r="U1207" i="5"/>
  <c r="T1207" i="5"/>
  <c r="Y1208" i="5"/>
  <c r="X1208" i="5"/>
  <c r="W1208" i="5"/>
  <c r="V1208" i="5"/>
  <c r="U1208" i="5"/>
  <c r="T1208" i="5"/>
  <c r="Y1209" i="5"/>
  <c r="X1209" i="5"/>
  <c r="W1209" i="5"/>
  <c r="V1209" i="5"/>
  <c r="U1209" i="5"/>
  <c r="T1209" i="5"/>
  <c r="Y1210" i="5"/>
  <c r="X1210" i="5"/>
  <c r="W1210" i="5"/>
  <c r="V1210" i="5"/>
  <c r="U1210" i="5"/>
  <c r="T1210" i="5"/>
  <c r="Y1211" i="5"/>
  <c r="X1211" i="5"/>
  <c r="W1211" i="5"/>
  <c r="V1211" i="5"/>
  <c r="U1211" i="5"/>
  <c r="T1211" i="5"/>
  <c r="Y1212" i="5"/>
  <c r="X1212" i="5"/>
  <c r="W1212" i="5"/>
  <c r="V1212" i="5"/>
  <c r="U1212" i="5"/>
  <c r="T1212" i="5"/>
  <c r="Y1213" i="5"/>
  <c r="X1213" i="5"/>
  <c r="W1213" i="5"/>
  <c r="V1213" i="5"/>
  <c r="U1213" i="5"/>
  <c r="T1213" i="5"/>
  <c r="Y1214" i="5"/>
  <c r="X1214" i="5"/>
  <c r="W1214" i="5"/>
  <c r="V1214" i="5"/>
  <c r="U1214" i="5"/>
  <c r="T1214" i="5"/>
  <c r="Y1215" i="5"/>
  <c r="X1215" i="5"/>
  <c r="W1215" i="5"/>
  <c r="V1215" i="5"/>
  <c r="U1215" i="5"/>
  <c r="T1215" i="5"/>
  <c r="Y1216" i="5"/>
  <c r="X1216" i="5"/>
  <c r="W1216" i="5"/>
  <c r="V1216" i="5"/>
  <c r="U1216" i="5"/>
  <c r="T1216" i="5"/>
  <c r="Y1217" i="5"/>
  <c r="X1217" i="5"/>
  <c r="W1217" i="5"/>
  <c r="V1217" i="5"/>
  <c r="U1217" i="5"/>
  <c r="T1217" i="5"/>
  <c r="Y1218" i="5"/>
  <c r="X1218" i="5"/>
  <c r="W1218" i="5"/>
  <c r="V1218" i="5"/>
  <c r="U1218" i="5"/>
  <c r="T1218" i="5"/>
  <c r="Y1219" i="5"/>
  <c r="X1219" i="5"/>
  <c r="W1219" i="5"/>
  <c r="V1219" i="5"/>
  <c r="U1219" i="5"/>
  <c r="T1219" i="5"/>
  <c r="Y1220" i="5"/>
  <c r="X1220" i="5"/>
  <c r="W1220" i="5"/>
  <c r="V1220" i="5"/>
  <c r="U1220" i="5"/>
  <c r="T1220" i="5"/>
  <c r="Y1221" i="5"/>
  <c r="X1221" i="5"/>
  <c r="W1221" i="5"/>
  <c r="V1221" i="5"/>
  <c r="U1221" i="5"/>
  <c r="T1221" i="5"/>
  <c r="Y1222" i="5"/>
  <c r="X1222" i="5"/>
  <c r="W1222" i="5"/>
  <c r="V1222" i="5"/>
  <c r="U1222" i="5"/>
  <c r="T1222" i="5"/>
  <c r="Y1223" i="5"/>
  <c r="X1223" i="5"/>
  <c r="W1223" i="5"/>
  <c r="V1223" i="5"/>
  <c r="U1223" i="5"/>
  <c r="T1223" i="5"/>
  <c r="Y1224" i="5"/>
  <c r="X1224" i="5"/>
  <c r="W1224" i="5"/>
  <c r="V1224" i="5"/>
  <c r="U1224" i="5"/>
  <c r="T1224" i="5"/>
  <c r="Y1232" i="5"/>
  <c r="X1232" i="5"/>
  <c r="W1232" i="5"/>
  <c r="V1232" i="5"/>
  <c r="U1232" i="5"/>
  <c r="T1232" i="5"/>
  <c r="Y1233" i="5"/>
  <c r="X1233" i="5"/>
  <c r="W1233" i="5"/>
  <c r="V1233" i="5"/>
  <c r="U1233" i="5"/>
  <c r="T1233" i="5"/>
  <c r="Y1234" i="5"/>
  <c r="X1234" i="5"/>
  <c r="W1234" i="5"/>
  <c r="V1234" i="5"/>
  <c r="U1234" i="5"/>
  <c r="T1234" i="5"/>
  <c r="Y1235" i="5"/>
  <c r="X1235" i="5"/>
  <c r="W1235" i="5"/>
  <c r="V1235" i="5"/>
  <c r="U1235" i="5"/>
  <c r="T1235" i="5"/>
  <c r="Y1236" i="5"/>
  <c r="X1236" i="5"/>
  <c r="W1236" i="5"/>
  <c r="V1236" i="5"/>
  <c r="U1236" i="5"/>
  <c r="T1236" i="5"/>
  <c r="Y1237" i="5"/>
  <c r="X1237" i="5"/>
  <c r="W1237" i="5"/>
  <c r="V1237" i="5"/>
  <c r="U1237" i="5"/>
  <c r="T1237" i="5"/>
  <c r="Y1238" i="5"/>
  <c r="X1238" i="5"/>
  <c r="W1238" i="5"/>
  <c r="V1238" i="5"/>
  <c r="U1238" i="5"/>
  <c r="T1238" i="5"/>
  <c r="Y1239" i="5"/>
  <c r="X1239" i="5"/>
  <c r="W1239" i="5"/>
  <c r="V1239" i="5"/>
  <c r="U1239" i="5"/>
  <c r="T1239" i="5"/>
  <c r="Y1240" i="5"/>
  <c r="X1240" i="5"/>
  <c r="W1240" i="5"/>
  <c r="V1240" i="5"/>
  <c r="U1240" i="5"/>
  <c r="T1240" i="5"/>
  <c r="Y1241" i="5"/>
  <c r="X1241" i="5"/>
  <c r="W1241" i="5"/>
  <c r="V1241" i="5"/>
  <c r="U1241" i="5"/>
  <c r="T1241" i="5"/>
  <c r="Y1242" i="5"/>
  <c r="X1242" i="5"/>
  <c r="W1242" i="5"/>
  <c r="V1242" i="5"/>
  <c r="U1242" i="5"/>
  <c r="T1242" i="5"/>
  <c r="Y1243" i="5"/>
  <c r="X1243" i="5"/>
  <c r="W1243" i="5"/>
  <c r="V1243" i="5"/>
  <c r="U1243" i="5"/>
  <c r="T1243" i="5"/>
  <c r="Y1244" i="5"/>
  <c r="X1244" i="5"/>
  <c r="W1244" i="5"/>
  <c r="V1244" i="5"/>
  <c r="U1244" i="5"/>
  <c r="T1244" i="5"/>
  <c r="Y1245" i="5"/>
  <c r="X1245" i="5"/>
  <c r="W1245" i="5"/>
  <c r="V1245" i="5"/>
  <c r="U1245" i="5"/>
  <c r="T1245" i="5"/>
  <c r="Y1246" i="5"/>
  <c r="X1246" i="5"/>
  <c r="W1246" i="5"/>
  <c r="V1246" i="5"/>
  <c r="U1246" i="5"/>
  <c r="T1246" i="5"/>
  <c r="Y1247" i="5"/>
  <c r="X1247" i="5"/>
  <c r="W1247" i="5"/>
  <c r="V1247" i="5"/>
  <c r="U1247" i="5"/>
  <c r="T1247" i="5"/>
  <c r="Y1248" i="5"/>
  <c r="X1248" i="5"/>
  <c r="W1248" i="5"/>
  <c r="V1248" i="5"/>
  <c r="U1248" i="5"/>
  <c r="T1248" i="5"/>
  <c r="Y1249" i="5"/>
  <c r="X1249" i="5"/>
  <c r="W1249" i="5"/>
  <c r="V1249" i="5"/>
  <c r="U1249" i="5"/>
  <c r="T1249" i="5"/>
  <c r="Y1250" i="5"/>
  <c r="X1250" i="5"/>
  <c r="W1250" i="5"/>
  <c r="V1250" i="5"/>
  <c r="U1250" i="5"/>
  <c r="T1250" i="5"/>
  <c r="Y1251" i="5"/>
  <c r="X1251" i="5"/>
  <c r="W1251" i="5"/>
  <c r="V1251" i="5"/>
  <c r="U1251" i="5"/>
  <c r="T1251" i="5"/>
  <c r="Y1252" i="5"/>
  <c r="X1252" i="5"/>
  <c r="W1252" i="5"/>
  <c r="V1252" i="5"/>
  <c r="U1252" i="5"/>
  <c r="T1252" i="5"/>
  <c r="Y1253" i="5"/>
  <c r="X1253" i="5"/>
  <c r="W1253" i="5"/>
  <c r="V1253" i="5"/>
  <c r="U1253" i="5"/>
  <c r="T1253" i="5"/>
  <c r="Y1254" i="5"/>
  <c r="X1254" i="5"/>
  <c r="W1254" i="5"/>
  <c r="V1254" i="5"/>
  <c r="U1254" i="5"/>
  <c r="T1254" i="5"/>
  <c r="Y1255" i="5"/>
  <c r="X1255" i="5"/>
  <c r="W1255" i="5"/>
  <c r="V1255" i="5"/>
  <c r="U1255" i="5"/>
  <c r="T1255" i="5"/>
  <c r="Y1256" i="5"/>
  <c r="X1256" i="5"/>
  <c r="W1256" i="5"/>
  <c r="V1256" i="5"/>
  <c r="U1256" i="5"/>
  <c r="T1256" i="5"/>
  <c r="Y1257" i="5"/>
  <c r="X1257" i="5"/>
  <c r="W1257" i="5"/>
  <c r="V1257" i="5"/>
  <c r="U1257" i="5"/>
  <c r="T1257" i="5"/>
  <c r="Y1265" i="5"/>
  <c r="X1265" i="5"/>
  <c r="W1265" i="5"/>
  <c r="V1265" i="5"/>
  <c r="U1265" i="5"/>
  <c r="T1265" i="5"/>
  <c r="Y1266" i="5"/>
  <c r="X1266" i="5"/>
  <c r="W1266" i="5"/>
  <c r="V1266" i="5"/>
  <c r="U1266" i="5"/>
  <c r="T1266" i="5"/>
  <c r="Y1267" i="5"/>
  <c r="X1267" i="5"/>
  <c r="W1267" i="5"/>
  <c r="V1267" i="5"/>
  <c r="U1267" i="5"/>
  <c r="T1267" i="5"/>
  <c r="Y1268" i="5"/>
  <c r="X1268" i="5"/>
  <c r="W1268" i="5"/>
  <c r="V1268" i="5"/>
  <c r="U1268" i="5"/>
  <c r="T1268" i="5"/>
  <c r="Y1269" i="5"/>
  <c r="X1269" i="5"/>
  <c r="W1269" i="5"/>
  <c r="V1269" i="5"/>
  <c r="U1269" i="5"/>
  <c r="T1269" i="5"/>
  <c r="Y1270" i="5"/>
  <c r="X1270" i="5"/>
  <c r="W1270" i="5"/>
  <c r="V1270" i="5"/>
  <c r="U1270" i="5"/>
  <c r="T1270" i="5"/>
  <c r="Y1271" i="5"/>
  <c r="X1271" i="5"/>
  <c r="W1271" i="5"/>
  <c r="V1271" i="5"/>
  <c r="U1271" i="5"/>
  <c r="T1271" i="5"/>
  <c r="Y1272" i="5"/>
  <c r="X1272" i="5"/>
  <c r="W1272" i="5"/>
  <c r="V1272" i="5"/>
  <c r="U1272" i="5"/>
  <c r="T1272" i="5"/>
  <c r="Y1273" i="5"/>
  <c r="X1273" i="5"/>
  <c r="W1273" i="5"/>
  <c r="V1273" i="5"/>
  <c r="U1273" i="5"/>
  <c r="T1273" i="5"/>
  <c r="Y1274" i="5"/>
  <c r="X1274" i="5"/>
  <c r="W1274" i="5"/>
  <c r="V1274" i="5"/>
  <c r="U1274" i="5"/>
  <c r="T1274" i="5"/>
  <c r="Y1275" i="5"/>
  <c r="X1275" i="5"/>
  <c r="W1275" i="5"/>
  <c r="V1275" i="5"/>
  <c r="U1275" i="5"/>
  <c r="T1275" i="5"/>
  <c r="Y1276" i="5"/>
  <c r="X1276" i="5"/>
  <c r="W1276" i="5"/>
  <c r="V1276" i="5"/>
  <c r="U1276" i="5"/>
  <c r="T1276" i="5"/>
  <c r="Y1277" i="5"/>
  <c r="X1277" i="5"/>
  <c r="W1277" i="5"/>
  <c r="V1277" i="5"/>
  <c r="U1277" i="5"/>
  <c r="T1277" i="5"/>
  <c r="Y1278" i="5"/>
  <c r="X1278" i="5"/>
  <c r="W1278" i="5"/>
  <c r="V1278" i="5"/>
  <c r="U1278" i="5"/>
  <c r="T1278" i="5"/>
  <c r="Y1279" i="5"/>
  <c r="X1279" i="5"/>
  <c r="W1279" i="5"/>
  <c r="V1279" i="5"/>
  <c r="U1279" i="5"/>
  <c r="T1279" i="5"/>
  <c r="Y1280" i="5"/>
  <c r="X1280" i="5"/>
  <c r="W1280" i="5"/>
  <c r="V1280" i="5"/>
  <c r="U1280" i="5"/>
  <c r="T1280" i="5"/>
  <c r="Y1281" i="5"/>
  <c r="X1281" i="5"/>
  <c r="W1281" i="5"/>
  <c r="V1281" i="5"/>
  <c r="U1281" i="5"/>
  <c r="T1281" i="5"/>
  <c r="Y1282" i="5"/>
  <c r="X1282" i="5"/>
  <c r="W1282" i="5"/>
  <c r="V1282" i="5"/>
  <c r="U1282" i="5"/>
  <c r="T1282" i="5"/>
  <c r="Y1283" i="5"/>
  <c r="X1283" i="5"/>
  <c r="W1283" i="5"/>
  <c r="V1283" i="5"/>
  <c r="U1283" i="5"/>
  <c r="T1283" i="5"/>
  <c r="Y1284" i="5"/>
  <c r="X1284" i="5"/>
  <c r="W1284" i="5"/>
  <c r="V1284" i="5"/>
  <c r="U1284" i="5"/>
  <c r="T1284" i="5"/>
  <c r="Y1285" i="5"/>
  <c r="X1285" i="5"/>
  <c r="W1285" i="5"/>
  <c r="V1285" i="5"/>
  <c r="U1285" i="5"/>
  <c r="T1285" i="5"/>
  <c r="Y1286" i="5"/>
  <c r="X1286" i="5"/>
  <c r="W1286" i="5"/>
  <c r="V1286" i="5"/>
  <c r="U1286" i="5"/>
  <c r="T1286" i="5"/>
  <c r="Y1287" i="5"/>
  <c r="X1287" i="5"/>
  <c r="W1287" i="5"/>
  <c r="V1287" i="5"/>
  <c r="U1287" i="5"/>
  <c r="T1287" i="5"/>
  <c r="Y1288" i="5"/>
  <c r="X1288" i="5"/>
  <c r="W1288" i="5"/>
  <c r="V1288" i="5"/>
  <c r="U1288" i="5"/>
  <c r="T1288" i="5"/>
  <c r="Y1289" i="5"/>
  <c r="X1289" i="5"/>
  <c r="W1289" i="5"/>
  <c r="V1289" i="5"/>
  <c r="U1289" i="5"/>
  <c r="T1289" i="5"/>
  <c r="M865" i="5"/>
  <c r="T865" i="5"/>
  <c r="U865" i="5"/>
  <c r="V865" i="5"/>
  <c r="W865" i="5"/>
  <c r="X865" i="5"/>
  <c r="Y865" i="5"/>
  <c r="M898" i="5"/>
  <c r="T898" i="5"/>
  <c r="U898" i="5"/>
  <c r="V898" i="5"/>
  <c r="W898" i="5"/>
  <c r="X898" i="5"/>
  <c r="Y898" i="5"/>
  <c r="M931" i="5"/>
  <c r="T931" i="5"/>
  <c r="U931" i="5"/>
  <c r="V931" i="5"/>
  <c r="W931" i="5"/>
  <c r="X931" i="5"/>
  <c r="Y931" i="5"/>
  <c r="M964" i="5"/>
  <c r="T964" i="5"/>
  <c r="U964" i="5"/>
  <c r="V964" i="5"/>
  <c r="W964" i="5"/>
  <c r="X964" i="5"/>
  <c r="Y964" i="5"/>
  <c r="M997" i="5"/>
  <c r="T997" i="5"/>
  <c r="U997" i="5"/>
  <c r="V997" i="5"/>
  <c r="W997" i="5"/>
  <c r="X997" i="5"/>
  <c r="Y997" i="5"/>
  <c r="Y1290" i="5"/>
  <c r="X1290" i="5"/>
  <c r="W1290" i="5"/>
  <c r="V1290" i="5"/>
  <c r="U1290" i="5"/>
  <c r="T1290" i="5"/>
  <c r="Y1298" i="5"/>
  <c r="X1298" i="5"/>
  <c r="W1298" i="5"/>
  <c r="V1298" i="5"/>
  <c r="U1298" i="5"/>
  <c r="T1298" i="5"/>
  <c r="Y1299" i="5"/>
  <c r="X1299" i="5"/>
  <c r="W1299" i="5"/>
  <c r="V1299" i="5"/>
  <c r="U1299" i="5"/>
  <c r="T1299" i="5"/>
  <c r="Y1300" i="5"/>
  <c r="X1300" i="5"/>
  <c r="W1300" i="5"/>
  <c r="V1300" i="5"/>
  <c r="U1300" i="5"/>
  <c r="T1300" i="5"/>
  <c r="Y1301" i="5"/>
  <c r="X1301" i="5"/>
  <c r="W1301" i="5"/>
  <c r="V1301" i="5"/>
  <c r="U1301" i="5"/>
  <c r="T1301" i="5"/>
  <c r="Y1302" i="5"/>
  <c r="X1302" i="5"/>
  <c r="W1302" i="5"/>
  <c r="V1302" i="5"/>
  <c r="U1302" i="5"/>
  <c r="T1302" i="5"/>
  <c r="Y1303" i="5"/>
  <c r="X1303" i="5"/>
  <c r="W1303" i="5"/>
  <c r="V1303" i="5"/>
  <c r="U1303" i="5"/>
  <c r="T1303" i="5"/>
  <c r="Y1304" i="5"/>
  <c r="X1304" i="5"/>
  <c r="W1304" i="5"/>
  <c r="V1304" i="5"/>
  <c r="U1304" i="5"/>
  <c r="T1304" i="5"/>
  <c r="Y1305" i="5"/>
  <c r="X1305" i="5"/>
  <c r="W1305" i="5"/>
  <c r="V1305" i="5"/>
  <c r="U1305" i="5"/>
  <c r="T1305" i="5"/>
  <c r="Y1306" i="5"/>
  <c r="X1306" i="5"/>
  <c r="W1306" i="5"/>
  <c r="V1306" i="5"/>
  <c r="U1306" i="5"/>
  <c r="T1306" i="5"/>
  <c r="Y1307" i="5"/>
  <c r="X1307" i="5"/>
  <c r="W1307" i="5"/>
  <c r="V1307" i="5"/>
  <c r="U1307" i="5"/>
  <c r="T1307" i="5"/>
  <c r="Y1308" i="5"/>
  <c r="X1308" i="5"/>
  <c r="W1308" i="5"/>
  <c r="V1308" i="5"/>
  <c r="U1308" i="5"/>
  <c r="T1308" i="5"/>
  <c r="Y1309" i="5"/>
  <c r="X1309" i="5"/>
  <c r="W1309" i="5"/>
  <c r="V1309" i="5"/>
  <c r="U1309" i="5"/>
  <c r="T1309" i="5"/>
  <c r="Y1310" i="5"/>
  <c r="X1310" i="5"/>
  <c r="W1310" i="5"/>
  <c r="V1310" i="5"/>
  <c r="U1310" i="5"/>
  <c r="T1310" i="5"/>
  <c r="Y1311" i="5"/>
  <c r="X1311" i="5"/>
  <c r="W1311" i="5"/>
  <c r="V1311" i="5"/>
  <c r="U1311" i="5"/>
  <c r="T1311" i="5"/>
  <c r="Y1312" i="5"/>
  <c r="X1312" i="5"/>
  <c r="W1312" i="5"/>
  <c r="V1312" i="5"/>
  <c r="U1312" i="5"/>
  <c r="T1312" i="5"/>
  <c r="Y1313" i="5"/>
  <c r="X1313" i="5"/>
  <c r="W1313" i="5"/>
  <c r="V1313" i="5"/>
  <c r="U1313" i="5"/>
  <c r="T1313" i="5"/>
  <c r="Y1314" i="5"/>
  <c r="X1314" i="5"/>
  <c r="W1314" i="5"/>
  <c r="V1314" i="5"/>
  <c r="U1314" i="5"/>
  <c r="T1314" i="5"/>
  <c r="Y1315" i="5"/>
  <c r="X1315" i="5"/>
  <c r="W1315" i="5"/>
  <c r="V1315" i="5"/>
  <c r="U1315" i="5"/>
  <c r="T1315" i="5"/>
  <c r="Y1316" i="5"/>
  <c r="X1316" i="5"/>
  <c r="W1316" i="5"/>
  <c r="V1316" i="5"/>
  <c r="U1316" i="5"/>
  <c r="T1316" i="5"/>
  <c r="Y1317" i="5"/>
  <c r="X1317" i="5"/>
  <c r="W1317" i="5"/>
  <c r="V1317" i="5"/>
  <c r="U1317" i="5"/>
  <c r="T1317" i="5"/>
  <c r="Y1318" i="5"/>
  <c r="X1318" i="5"/>
  <c r="W1318" i="5"/>
  <c r="V1318" i="5"/>
  <c r="U1318" i="5"/>
  <c r="T1318" i="5"/>
  <c r="Y1319" i="5"/>
  <c r="X1319" i="5"/>
  <c r="W1319" i="5"/>
  <c r="V1319" i="5"/>
  <c r="U1319" i="5"/>
  <c r="T1319" i="5"/>
  <c r="Y1320" i="5"/>
  <c r="X1320" i="5"/>
  <c r="W1320" i="5"/>
  <c r="V1320" i="5"/>
  <c r="U1320" i="5"/>
  <c r="T1320" i="5"/>
  <c r="Y1321" i="5"/>
  <c r="X1321" i="5"/>
  <c r="W1321" i="5"/>
  <c r="V1321" i="5"/>
  <c r="U1321" i="5"/>
  <c r="T1321" i="5"/>
  <c r="Y1322" i="5"/>
  <c r="X1322" i="5"/>
  <c r="W1322" i="5"/>
  <c r="V1322" i="5"/>
  <c r="U1322" i="5"/>
  <c r="T1322" i="5"/>
  <c r="Y1323" i="5"/>
  <c r="X1323" i="5"/>
  <c r="W1323" i="5"/>
  <c r="V1323" i="5"/>
  <c r="U1323" i="5"/>
  <c r="T1323" i="5"/>
  <c r="Y1331" i="5"/>
  <c r="X1331" i="5"/>
  <c r="W1331" i="5"/>
  <c r="V1331" i="5"/>
  <c r="U1331" i="5"/>
  <c r="T1331" i="5"/>
  <c r="Y1332" i="5"/>
  <c r="X1332" i="5"/>
  <c r="W1332" i="5"/>
  <c r="V1332" i="5"/>
  <c r="U1332" i="5"/>
  <c r="T1332" i="5"/>
  <c r="Y1333" i="5"/>
  <c r="X1333" i="5"/>
  <c r="W1333" i="5"/>
  <c r="V1333" i="5"/>
  <c r="U1333" i="5"/>
  <c r="T1333" i="5"/>
  <c r="Y1334" i="5"/>
  <c r="X1334" i="5"/>
  <c r="W1334" i="5"/>
  <c r="V1334" i="5"/>
  <c r="U1334" i="5"/>
  <c r="T1334" i="5"/>
  <c r="Y1335" i="5"/>
  <c r="X1335" i="5"/>
  <c r="W1335" i="5"/>
  <c r="V1335" i="5"/>
  <c r="U1335" i="5"/>
  <c r="T1335" i="5"/>
  <c r="Y1336" i="5"/>
  <c r="X1336" i="5"/>
  <c r="W1336" i="5"/>
  <c r="V1336" i="5"/>
  <c r="U1336" i="5"/>
  <c r="T1336" i="5"/>
  <c r="Y1337" i="5"/>
  <c r="X1337" i="5"/>
  <c r="W1337" i="5"/>
  <c r="V1337" i="5"/>
  <c r="U1337" i="5"/>
  <c r="T1337" i="5"/>
  <c r="Y1338" i="5"/>
  <c r="X1338" i="5"/>
  <c r="W1338" i="5"/>
  <c r="V1338" i="5"/>
  <c r="U1338" i="5"/>
  <c r="T1338" i="5"/>
  <c r="Y1339" i="5"/>
  <c r="X1339" i="5"/>
  <c r="W1339" i="5"/>
  <c r="V1339" i="5"/>
  <c r="U1339" i="5"/>
  <c r="T1339" i="5"/>
  <c r="Y1340" i="5"/>
  <c r="X1340" i="5"/>
  <c r="W1340" i="5"/>
  <c r="V1340" i="5"/>
  <c r="U1340" i="5"/>
  <c r="T1340" i="5"/>
  <c r="Y1341" i="5"/>
  <c r="X1341" i="5"/>
  <c r="W1341" i="5"/>
  <c r="V1341" i="5"/>
  <c r="U1341" i="5"/>
  <c r="T1341" i="5"/>
  <c r="Y1342" i="5"/>
  <c r="X1342" i="5"/>
  <c r="W1342" i="5"/>
  <c r="V1342" i="5"/>
  <c r="U1342" i="5"/>
  <c r="T1342" i="5"/>
  <c r="Y1343" i="5"/>
  <c r="X1343" i="5"/>
  <c r="W1343" i="5"/>
  <c r="V1343" i="5"/>
  <c r="U1343" i="5"/>
  <c r="T1343" i="5"/>
  <c r="Y1344" i="5"/>
  <c r="X1344" i="5"/>
  <c r="W1344" i="5"/>
  <c r="V1344" i="5"/>
  <c r="U1344" i="5"/>
  <c r="T1344" i="5"/>
  <c r="Y1345" i="5"/>
  <c r="X1345" i="5"/>
  <c r="W1345" i="5"/>
  <c r="V1345" i="5"/>
  <c r="U1345" i="5"/>
  <c r="T1345" i="5"/>
  <c r="Y1346" i="5"/>
  <c r="X1346" i="5"/>
  <c r="W1346" i="5"/>
  <c r="V1346" i="5"/>
  <c r="U1346" i="5"/>
  <c r="T1346" i="5"/>
  <c r="Y1347" i="5"/>
  <c r="X1347" i="5"/>
  <c r="W1347" i="5"/>
  <c r="V1347" i="5"/>
  <c r="U1347" i="5"/>
  <c r="T1347" i="5"/>
  <c r="Y1348" i="5"/>
  <c r="X1348" i="5"/>
  <c r="W1348" i="5"/>
  <c r="V1348" i="5"/>
  <c r="U1348" i="5"/>
  <c r="T1348" i="5"/>
  <c r="Y1349" i="5"/>
  <c r="X1349" i="5"/>
  <c r="W1349" i="5"/>
  <c r="V1349" i="5"/>
  <c r="U1349" i="5"/>
  <c r="T1349" i="5"/>
  <c r="Y1350" i="5"/>
  <c r="X1350" i="5"/>
  <c r="W1350" i="5"/>
  <c r="V1350" i="5"/>
  <c r="U1350" i="5"/>
  <c r="T1350" i="5"/>
  <c r="Y1351" i="5"/>
  <c r="X1351" i="5"/>
  <c r="W1351" i="5"/>
  <c r="V1351" i="5"/>
  <c r="U1351" i="5"/>
  <c r="T1351" i="5"/>
  <c r="Y1352" i="5"/>
  <c r="X1352" i="5"/>
  <c r="W1352" i="5"/>
  <c r="V1352" i="5"/>
  <c r="U1352" i="5"/>
  <c r="T1352" i="5"/>
  <c r="Y1353" i="5"/>
  <c r="X1353" i="5"/>
  <c r="W1353" i="5"/>
  <c r="V1353" i="5"/>
  <c r="U1353" i="5"/>
  <c r="T1353" i="5"/>
  <c r="Y1354" i="5"/>
  <c r="X1354" i="5"/>
  <c r="W1354" i="5"/>
  <c r="V1354" i="5"/>
  <c r="U1354" i="5"/>
  <c r="T1354" i="5"/>
  <c r="Y1355" i="5"/>
  <c r="X1355" i="5"/>
  <c r="W1355" i="5"/>
  <c r="V1355" i="5"/>
  <c r="U1355" i="5"/>
  <c r="T1355" i="5"/>
  <c r="Y1356" i="5"/>
  <c r="X1356" i="5"/>
  <c r="W1356" i="5"/>
  <c r="V1356" i="5"/>
  <c r="U1356" i="5"/>
  <c r="T1356" i="5"/>
  <c r="Y1364" i="5"/>
  <c r="X1364" i="5"/>
  <c r="W1364" i="5"/>
  <c r="V1364" i="5"/>
  <c r="U1364" i="5"/>
  <c r="T1364" i="5"/>
  <c r="Y1365" i="5"/>
  <c r="X1365" i="5"/>
  <c r="W1365" i="5"/>
  <c r="V1365" i="5"/>
  <c r="U1365" i="5"/>
  <c r="T1365" i="5"/>
  <c r="Y1366" i="5"/>
  <c r="X1366" i="5"/>
  <c r="W1366" i="5"/>
  <c r="V1366" i="5"/>
  <c r="U1366" i="5"/>
  <c r="T1366" i="5"/>
  <c r="Y1367" i="5"/>
  <c r="X1367" i="5"/>
  <c r="W1367" i="5"/>
  <c r="V1367" i="5"/>
  <c r="U1367" i="5"/>
  <c r="T1367" i="5"/>
  <c r="Y1368" i="5"/>
  <c r="X1368" i="5"/>
  <c r="W1368" i="5"/>
  <c r="V1368" i="5"/>
  <c r="U1368" i="5"/>
  <c r="T1368" i="5"/>
  <c r="Y1369" i="5"/>
  <c r="X1369" i="5"/>
  <c r="W1369" i="5"/>
  <c r="V1369" i="5"/>
  <c r="U1369" i="5"/>
  <c r="T1369" i="5"/>
  <c r="Y1370" i="5"/>
  <c r="X1370" i="5"/>
  <c r="W1370" i="5"/>
  <c r="V1370" i="5"/>
  <c r="U1370" i="5"/>
  <c r="T1370" i="5"/>
  <c r="Y1371" i="5"/>
  <c r="X1371" i="5"/>
  <c r="W1371" i="5"/>
  <c r="V1371" i="5"/>
  <c r="U1371" i="5"/>
  <c r="T1371" i="5"/>
  <c r="Y1372" i="5"/>
  <c r="X1372" i="5"/>
  <c r="W1372" i="5"/>
  <c r="V1372" i="5"/>
  <c r="U1372" i="5"/>
  <c r="T1372" i="5"/>
  <c r="Y1373" i="5"/>
  <c r="X1373" i="5"/>
  <c r="W1373" i="5"/>
  <c r="V1373" i="5"/>
  <c r="U1373" i="5"/>
  <c r="T1373" i="5"/>
  <c r="Y1374" i="5"/>
  <c r="X1374" i="5"/>
  <c r="W1374" i="5"/>
  <c r="V1374" i="5"/>
  <c r="U1374" i="5"/>
  <c r="T1374" i="5"/>
  <c r="Y1375" i="5"/>
  <c r="X1375" i="5"/>
  <c r="W1375" i="5"/>
  <c r="V1375" i="5"/>
  <c r="U1375" i="5"/>
  <c r="T1375" i="5"/>
  <c r="Y1376" i="5"/>
  <c r="X1376" i="5"/>
  <c r="W1376" i="5"/>
  <c r="V1376" i="5"/>
  <c r="U1376" i="5"/>
  <c r="T1376" i="5"/>
  <c r="Y1377" i="5"/>
  <c r="X1377" i="5"/>
  <c r="W1377" i="5"/>
  <c r="V1377" i="5"/>
  <c r="U1377" i="5"/>
  <c r="T1377" i="5"/>
  <c r="Y1378" i="5"/>
  <c r="X1378" i="5"/>
  <c r="W1378" i="5"/>
  <c r="V1378" i="5"/>
  <c r="U1378" i="5"/>
  <c r="T1378" i="5"/>
  <c r="Y1379" i="5"/>
  <c r="X1379" i="5"/>
  <c r="W1379" i="5"/>
  <c r="V1379" i="5"/>
  <c r="U1379" i="5"/>
  <c r="T1379" i="5"/>
  <c r="Y1380" i="5"/>
  <c r="X1380" i="5"/>
  <c r="W1380" i="5"/>
  <c r="V1380" i="5"/>
  <c r="U1380" i="5"/>
  <c r="T1380" i="5"/>
  <c r="Y1381" i="5"/>
  <c r="X1381" i="5"/>
  <c r="W1381" i="5"/>
  <c r="V1381" i="5"/>
  <c r="U1381" i="5"/>
  <c r="T1381" i="5"/>
  <c r="Y1382" i="5"/>
  <c r="X1382" i="5"/>
  <c r="W1382" i="5"/>
  <c r="V1382" i="5"/>
  <c r="U1382" i="5"/>
  <c r="T1382" i="5"/>
  <c r="Y1383" i="5"/>
  <c r="X1383" i="5"/>
  <c r="W1383" i="5"/>
  <c r="V1383" i="5"/>
  <c r="U1383" i="5"/>
  <c r="T1383" i="5"/>
  <c r="Y1384" i="5"/>
  <c r="X1384" i="5"/>
  <c r="W1384" i="5"/>
  <c r="V1384" i="5"/>
  <c r="U1384" i="5"/>
  <c r="T1384" i="5"/>
  <c r="Y1385" i="5"/>
  <c r="X1385" i="5"/>
  <c r="W1385" i="5"/>
  <c r="V1385" i="5"/>
  <c r="U1385" i="5"/>
  <c r="T1385" i="5"/>
  <c r="Y1386" i="5"/>
  <c r="X1386" i="5"/>
  <c r="W1386" i="5"/>
  <c r="V1386" i="5"/>
  <c r="U1386" i="5"/>
  <c r="T1386" i="5"/>
  <c r="Y1387" i="5"/>
  <c r="X1387" i="5"/>
  <c r="W1387" i="5"/>
  <c r="V1387" i="5"/>
  <c r="U1387" i="5"/>
  <c r="T1387" i="5"/>
  <c r="Y1388" i="5"/>
  <c r="X1388" i="5"/>
  <c r="W1388" i="5"/>
  <c r="V1388" i="5"/>
  <c r="U1388" i="5"/>
  <c r="T1388" i="5"/>
  <c r="Y1389" i="5"/>
  <c r="X1389" i="5"/>
  <c r="W1389" i="5"/>
  <c r="V1389" i="5"/>
  <c r="U1389" i="5"/>
  <c r="T1389" i="5"/>
  <c r="Y1397" i="5"/>
  <c r="X1397" i="5"/>
  <c r="W1397" i="5"/>
  <c r="V1397" i="5"/>
  <c r="U1397" i="5"/>
  <c r="T1397" i="5"/>
  <c r="Y1398" i="5"/>
  <c r="X1398" i="5"/>
  <c r="W1398" i="5"/>
  <c r="V1398" i="5"/>
  <c r="U1398" i="5"/>
  <c r="T1398" i="5"/>
  <c r="Y1399" i="5"/>
  <c r="X1399" i="5"/>
  <c r="W1399" i="5"/>
  <c r="V1399" i="5"/>
  <c r="U1399" i="5"/>
  <c r="T1399" i="5"/>
  <c r="Y1400" i="5"/>
  <c r="X1400" i="5"/>
  <c r="W1400" i="5"/>
  <c r="V1400" i="5"/>
  <c r="U1400" i="5"/>
  <c r="T1400" i="5"/>
  <c r="Y1401" i="5"/>
  <c r="X1401" i="5"/>
  <c r="W1401" i="5"/>
  <c r="V1401" i="5"/>
  <c r="U1401" i="5"/>
  <c r="T1401" i="5"/>
  <c r="Y1402" i="5"/>
  <c r="X1402" i="5"/>
  <c r="W1402" i="5"/>
  <c r="V1402" i="5"/>
  <c r="U1402" i="5"/>
  <c r="T1402" i="5"/>
  <c r="Y1403" i="5"/>
  <c r="X1403" i="5"/>
  <c r="W1403" i="5"/>
  <c r="V1403" i="5"/>
  <c r="U1403" i="5"/>
  <c r="T1403" i="5"/>
  <c r="Y1404" i="5"/>
  <c r="X1404" i="5"/>
  <c r="W1404" i="5"/>
  <c r="V1404" i="5"/>
  <c r="U1404" i="5"/>
  <c r="T1404" i="5"/>
  <c r="Y1405" i="5"/>
  <c r="X1405" i="5"/>
  <c r="W1405" i="5"/>
  <c r="V1405" i="5"/>
  <c r="U1405" i="5"/>
  <c r="T1405" i="5"/>
  <c r="Y1406" i="5"/>
  <c r="X1406" i="5"/>
  <c r="W1406" i="5"/>
  <c r="V1406" i="5"/>
  <c r="U1406" i="5"/>
  <c r="T1406" i="5"/>
  <c r="Y1407" i="5"/>
  <c r="X1407" i="5"/>
  <c r="W1407" i="5"/>
  <c r="V1407" i="5"/>
  <c r="U1407" i="5"/>
  <c r="T1407" i="5"/>
  <c r="Y1408" i="5"/>
  <c r="X1408" i="5"/>
  <c r="W1408" i="5"/>
  <c r="V1408" i="5"/>
  <c r="U1408" i="5"/>
  <c r="T1408" i="5"/>
  <c r="Y1409" i="5"/>
  <c r="X1409" i="5"/>
  <c r="W1409" i="5"/>
  <c r="V1409" i="5"/>
  <c r="U1409" i="5"/>
  <c r="T1409" i="5"/>
  <c r="Y1410" i="5"/>
  <c r="X1410" i="5"/>
  <c r="W1410" i="5"/>
  <c r="V1410" i="5"/>
  <c r="U1410" i="5"/>
  <c r="T1410" i="5"/>
  <c r="Y1411" i="5"/>
  <c r="X1411" i="5"/>
  <c r="W1411" i="5"/>
  <c r="V1411" i="5"/>
  <c r="U1411" i="5"/>
  <c r="T1411" i="5"/>
  <c r="Y1412" i="5"/>
  <c r="X1412" i="5"/>
  <c r="W1412" i="5"/>
  <c r="V1412" i="5"/>
  <c r="U1412" i="5"/>
  <c r="T1412" i="5"/>
  <c r="Y1413" i="5"/>
  <c r="X1413" i="5"/>
  <c r="W1413" i="5"/>
  <c r="V1413" i="5"/>
  <c r="U1413" i="5"/>
  <c r="T1413" i="5"/>
  <c r="Y1414" i="5"/>
  <c r="X1414" i="5"/>
  <c r="W1414" i="5"/>
  <c r="V1414" i="5"/>
  <c r="U1414" i="5"/>
  <c r="T1414" i="5"/>
  <c r="Y1415" i="5"/>
  <c r="X1415" i="5"/>
  <c r="W1415" i="5"/>
  <c r="V1415" i="5"/>
  <c r="U1415" i="5"/>
  <c r="T1415" i="5"/>
  <c r="Y1416" i="5"/>
  <c r="X1416" i="5"/>
  <c r="W1416" i="5"/>
  <c r="V1416" i="5"/>
  <c r="U1416" i="5"/>
  <c r="T1416" i="5"/>
  <c r="Y1417" i="5"/>
  <c r="X1417" i="5"/>
  <c r="W1417" i="5"/>
  <c r="V1417" i="5"/>
  <c r="U1417" i="5"/>
  <c r="T1417" i="5"/>
  <c r="Y1418" i="5"/>
  <c r="X1418" i="5"/>
  <c r="W1418" i="5"/>
  <c r="V1418" i="5"/>
  <c r="U1418" i="5"/>
  <c r="T1418" i="5"/>
  <c r="Y1419" i="5"/>
  <c r="X1419" i="5"/>
  <c r="W1419" i="5"/>
  <c r="V1419" i="5"/>
  <c r="U1419" i="5"/>
  <c r="T1419" i="5"/>
  <c r="Y1420" i="5"/>
  <c r="X1420" i="5"/>
  <c r="W1420" i="5"/>
  <c r="V1420" i="5"/>
  <c r="U1420" i="5"/>
  <c r="T1420" i="5"/>
  <c r="Y1421" i="5"/>
  <c r="X1421" i="5"/>
  <c r="W1421" i="5"/>
  <c r="V1421" i="5"/>
  <c r="U1421" i="5"/>
  <c r="T1421" i="5"/>
  <c r="Y1422" i="5"/>
  <c r="X1422" i="5"/>
  <c r="W1422" i="5"/>
  <c r="V1422" i="5"/>
  <c r="U1422" i="5"/>
  <c r="T1422" i="5"/>
  <c r="M1030" i="5"/>
  <c r="T1030" i="5"/>
  <c r="U1030" i="5"/>
  <c r="V1030" i="5"/>
  <c r="W1030" i="5"/>
  <c r="X1030" i="5"/>
  <c r="Y1030" i="5"/>
  <c r="M1063" i="5"/>
  <c r="T1063" i="5"/>
  <c r="U1063" i="5"/>
  <c r="V1063" i="5"/>
  <c r="W1063" i="5"/>
  <c r="X1063" i="5"/>
  <c r="Y1063" i="5"/>
  <c r="M1096" i="5"/>
  <c r="T1096" i="5"/>
  <c r="U1096" i="5"/>
  <c r="V1096" i="5"/>
  <c r="W1096" i="5"/>
  <c r="X1096" i="5"/>
  <c r="Y1096" i="5"/>
  <c r="M1129" i="5"/>
  <c r="T1129" i="5"/>
  <c r="U1129" i="5"/>
  <c r="V1129" i="5"/>
  <c r="W1129" i="5"/>
  <c r="X1129" i="5"/>
  <c r="Y1129" i="5"/>
  <c r="M1162" i="5"/>
  <c r="T1162" i="5"/>
  <c r="U1162" i="5"/>
  <c r="V1162" i="5"/>
  <c r="W1162" i="5"/>
  <c r="X1162" i="5"/>
  <c r="Y1162" i="5"/>
  <c r="M1195" i="5"/>
  <c r="T1195" i="5"/>
  <c r="U1195" i="5"/>
  <c r="V1195" i="5"/>
  <c r="W1195" i="5"/>
  <c r="X1195" i="5"/>
  <c r="Y1195" i="5"/>
  <c r="M1228" i="5"/>
  <c r="T1228" i="5"/>
  <c r="U1228" i="5"/>
  <c r="V1228" i="5"/>
  <c r="W1228" i="5"/>
  <c r="X1228" i="5"/>
  <c r="Y1228" i="5"/>
  <c r="M1261" i="5"/>
  <c r="T1261" i="5"/>
  <c r="U1261" i="5"/>
  <c r="V1261" i="5"/>
  <c r="W1261" i="5"/>
  <c r="X1261" i="5"/>
  <c r="Y1261" i="5"/>
  <c r="Y1430" i="5"/>
  <c r="X1430" i="5"/>
  <c r="W1430" i="5"/>
  <c r="V1430" i="5"/>
  <c r="U1430" i="5"/>
  <c r="T1430" i="5"/>
  <c r="Y1431" i="5"/>
  <c r="X1431" i="5"/>
  <c r="W1431" i="5"/>
  <c r="V1431" i="5"/>
  <c r="U1431" i="5"/>
  <c r="T1431" i="5"/>
  <c r="Y1432" i="5"/>
  <c r="X1432" i="5"/>
  <c r="W1432" i="5"/>
  <c r="V1432" i="5"/>
  <c r="U1432" i="5"/>
  <c r="T1432" i="5"/>
  <c r="Y1433" i="5"/>
  <c r="X1433" i="5"/>
  <c r="W1433" i="5"/>
  <c r="V1433" i="5"/>
  <c r="U1433" i="5"/>
  <c r="T1433" i="5"/>
  <c r="Y1434" i="5"/>
  <c r="X1434" i="5"/>
  <c r="W1434" i="5"/>
  <c r="V1434" i="5"/>
  <c r="U1434" i="5"/>
  <c r="T1434" i="5"/>
  <c r="Y1435" i="5"/>
  <c r="X1435" i="5"/>
  <c r="W1435" i="5"/>
  <c r="V1435" i="5"/>
  <c r="U1435" i="5"/>
  <c r="T1435" i="5"/>
  <c r="Y1436" i="5"/>
  <c r="X1436" i="5"/>
  <c r="W1436" i="5"/>
  <c r="V1436" i="5"/>
  <c r="U1436" i="5"/>
  <c r="T1436" i="5"/>
  <c r="Y1437" i="5"/>
  <c r="X1437" i="5"/>
  <c r="W1437" i="5"/>
  <c r="V1437" i="5"/>
  <c r="U1437" i="5"/>
  <c r="T1437" i="5"/>
  <c r="Y1438" i="5"/>
  <c r="X1438" i="5"/>
  <c r="W1438" i="5"/>
  <c r="V1438" i="5"/>
  <c r="U1438" i="5"/>
  <c r="T1438" i="5"/>
  <c r="Y1439" i="5"/>
  <c r="X1439" i="5"/>
  <c r="W1439" i="5"/>
  <c r="V1439" i="5"/>
  <c r="U1439" i="5"/>
  <c r="T1439" i="5"/>
  <c r="Y1440" i="5"/>
  <c r="X1440" i="5"/>
  <c r="W1440" i="5"/>
  <c r="V1440" i="5"/>
  <c r="U1440" i="5"/>
  <c r="T1440" i="5"/>
  <c r="Y1441" i="5"/>
  <c r="X1441" i="5"/>
  <c r="W1441" i="5"/>
  <c r="V1441" i="5"/>
  <c r="U1441" i="5"/>
  <c r="T1441" i="5"/>
  <c r="Y1442" i="5"/>
  <c r="X1442" i="5"/>
  <c r="W1442" i="5"/>
  <c r="V1442" i="5"/>
  <c r="U1442" i="5"/>
  <c r="T1442" i="5"/>
  <c r="Y1443" i="5"/>
  <c r="X1443" i="5"/>
  <c r="W1443" i="5"/>
  <c r="V1443" i="5"/>
  <c r="U1443" i="5"/>
  <c r="T1443" i="5"/>
  <c r="Y1444" i="5"/>
  <c r="X1444" i="5"/>
  <c r="W1444" i="5"/>
  <c r="V1444" i="5"/>
  <c r="U1444" i="5"/>
  <c r="T1444" i="5"/>
  <c r="Y1445" i="5"/>
  <c r="X1445" i="5"/>
  <c r="W1445" i="5"/>
  <c r="V1445" i="5"/>
  <c r="U1445" i="5"/>
  <c r="T1445" i="5"/>
  <c r="Y1446" i="5"/>
  <c r="X1446" i="5"/>
  <c r="W1446" i="5"/>
  <c r="V1446" i="5"/>
  <c r="U1446" i="5"/>
  <c r="T1446" i="5"/>
  <c r="Y1447" i="5"/>
  <c r="X1447" i="5"/>
  <c r="W1447" i="5"/>
  <c r="V1447" i="5"/>
  <c r="U1447" i="5"/>
  <c r="T1447" i="5"/>
  <c r="Y1448" i="5"/>
  <c r="X1448" i="5"/>
  <c r="W1448" i="5"/>
  <c r="V1448" i="5"/>
  <c r="U1448" i="5"/>
  <c r="T1448" i="5"/>
  <c r="Y1449" i="5"/>
  <c r="X1449" i="5"/>
  <c r="W1449" i="5"/>
  <c r="V1449" i="5"/>
  <c r="U1449" i="5"/>
  <c r="T1449" i="5"/>
  <c r="Y1450" i="5"/>
  <c r="X1450" i="5"/>
  <c r="W1450" i="5"/>
  <c r="V1450" i="5"/>
  <c r="U1450" i="5"/>
  <c r="T1450" i="5"/>
  <c r="Y1451" i="5"/>
  <c r="X1451" i="5"/>
  <c r="W1451" i="5"/>
  <c r="V1451" i="5"/>
  <c r="U1451" i="5"/>
  <c r="T1451" i="5"/>
  <c r="Y1452" i="5"/>
  <c r="X1452" i="5"/>
  <c r="W1452" i="5"/>
  <c r="V1452" i="5"/>
  <c r="U1452" i="5"/>
  <c r="T1452" i="5"/>
  <c r="Y1453" i="5"/>
  <c r="X1453" i="5"/>
  <c r="W1453" i="5"/>
  <c r="V1453" i="5"/>
  <c r="U1453" i="5"/>
  <c r="T1453" i="5"/>
  <c r="Y1454" i="5"/>
  <c r="X1454" i="5"/>
  <c r="W1454" i="5"/>
  <c r="V1454" i="5"/>
  <c r="U1454" i="5"/>
  <c r="T1454" i="5"/>
  <c r="Y1455" i="5"/>
  <c r="X1455" i="5"/>
  <c r="W1455" i="5"/>
  <c r="V1455" i="5"/>
  <c r="U1455" i="5"/>
  <c r="T1455" i="5"/>
  <c r="Y1463" i="5"/>
  <c r="X1463" i="5"/>
  <c r="W1463" i="5"/>
  <c r="V1463" i="5"/>
  <c r="U1463" i="5"/>
  <c r="T1463" i="5"/>
  <c r="Y1464" i="5"/>
  <c r="X1464" i="5"/>
  <c r="W1464" i="5"/>
  <c r="V1464" i="5"/>
  <c r="U1464" i="5"/>
  <c r="T1464" i="5"/>
  <c r="Y1465" i="5"/>
  <c r="X1465" i="5"/>
  <c r="W1465" i="5"/>
  <c r="V1465" i="5"/>
  <c r="U1465" i="5"/>
  <c r="T1465" i="5"/>
  <c r="Y1466" i="5"/>
  <c r="X1466" i="5"/>
  <c r="W1466" i="5"/>
  <c r="V1466" i="5"/>
  <c r="U1466" i="5"/>
  <c r="T1466" i="5"/>
  <c r="Y1467" i="5"/>
  <c r="X1467" i="5"/>
  <c r="W1467" i="5"/>
  <c r="V1467" i="5"/>
  <c r="U1467" i="5"/>
  <c r="T1467" i="5"/>
  <c r="Y1468" i="5"/>
  <c r="X1468" i="5"/>
  <c r="W1468" i="5"/>
  <c r="V1468" i="5"/>
  <c r="U1468" i="5"/>
  <c r="T1468" i="5"/>
  <c r="Y1469" i="5"/>
  <c r="X1469" i="5"/>
  <c r="W1469" i="5"/>
  <c r="V1469" i="5"/>
  <c r="U1469" i="5"/>
  <c r="T1469" i="5"/>
  <c r="Y1470" i="5"/>
  <c r="X1470" i="5"/>
  <c r="W1470" i="5"/>
  <c r="V1470" i="5"/>
  <c r="U1470" i="5"/>
  <c r="T1470" i="5"/>
  <c r="Y1471" i="5"/>
  <c r="X1471" i="5"/>
  <c r="W1471" i="5"/>
  <c r="V1471" i="5"/>
  <c r="U1471" i="5"/>
  <c r="T1471" i="5"/>
  <c r="Y1472" i="5"/>
  <c r="X1472" i="5"/>
  <c r="W1472" i="5"/>
  <c r="V1472" i="5"/>
  <c r="U1472" i="5"/>
  <c r="T1472" i="5"/>
  <c r="Y1473" i="5"/>
  <c r="X1473" i="5"/>
  <c r="W1473" i="5"/>
  <c r="V1473" i="5"/>
  <c r="U1473" i="5"/>
  <c r="T1473" i="5"/>
  <c r="Y1474" i="5"/>
  <c r="X1474" i="5"/>
  <c r="W1474" i="5"/>
  <c r="V1474" i="5"/>
  <c r="U1474" i="5"/>
  <c r="T1474" i="5"/>
  <c r="Y1475" i="5"/>
  <c r="X1475" i="5"/>
  <c r="W1475" i="5"/>
  <c r="V1475" i="5"/>
  <c r="U1475" i="5"/>
  <c r="T1475" i="5"/>
  <c r="Y1476" i="5"/>
  <c r="X1476" i="5"/>
  <c r="W1476" i="5"/>
  <c r="V1476" i="5"/>
  <c r="U1476" i="5"/>
  <c r="T1476" i="5"/>
  <c r="Y1477" i="5"/>
  <c r="X1477" i="5"/>
  <c r="W1477" i="5"/>
  <c r="V1477" i="5"/>
  <c r="U1477" i="5"/>
  <c r="T1477" i="5"/>
  <c r="Y1478" i="5"/>
  <c r="X1478" i="5"/>
  <c r="W1478" i="5"/>
  <c r="V1478" i="5"/>
  <c r="U1478" i="5"/>
  <c r="T1478" i="5"/>
  <c r="Y1479" i="5"/>
  <c r="X1479" i="5"/>
  <c r="W1479" i="5"/>
  <c r="V1479" i="5"/>
  <c r="U1479" i="5"/>
  <c r="T1479" i="5"/>
  <c r="Y1480" i="5"/>
  <c r="X1480" i="5"/>
  <c r="W1480" i="5"/>
  <c r="V1480" i="5"/>
  <c r="U1480" i="5"/>
  <c r="T1480" i="5"/>
  <c r="Y1481" i="5"/>
  <c r="X1481" i="5"/>
  <c r="W1481" i="5"/>
  <c r="V1481" i="5"/>
  <c r="U1481" i="5"/>
  <c r="T1481" i="5"/>
  <c r="Y1482" i="5"/>
  <c r="X1482" i="5"/>
  <c r="W1482" i="5"/>
  <c r="V1482" i="5"/>
  <c r="U1482" i="5"/>
  <c r="T1482" i="5"/>
  <c r="Y1483" i="5"/>
  <c r="X1483" i="5"/>
  <c r="W1483" i="5"/>
  <c r="V1483" i="5"/>
  <c r="U1483" i="5"/>
  <c r="T1483" i="5"/>
  <c r="Y1484" i="5"/>
  <c r="X1484" i="5"/>
  <c r="W1484" i="5"/>
  <c r="V1484" i="5"/>
  <c r="U1484" i="5"/>
  <c r="T1484" i="5"/>
  <c r="Y1485" i="5"/>
  <c r="X1485" i="5"/>
  <c r="W1485" i="5"/>
  <c r="V1485" i="5"/>
  <c r="U1485" i="5"/>
  <c r="T1485" i="5"/>
  <c r="Y1486" i="5"/>
  <c r="X1486" i="5"/>
  <c r="W1486" i="5"/>
  <c r="V1486" i="5"/>
  <c r="U1486" i="5"/>
  <c r="T1486" i="5"/>
  <c r="Y1487" i="5"/>
  <c r="X1487" i="5"/>
  <c r="W1487" i="5"/>
  <c r="V1487" i="5"/>
  <c r="U1487" i="5"/>
  <c r="T1487" i="5"/>
  <c r="Y1488" i="5"/>
  <c r="X1488" i="5"/>
  <c r="W1488" i="5"/>
  <c r="V1488" i="5"/>
  <c r="U1488" i="5"/>
  <c r="T1488" i="5"/>
  <c r="M1294" i="5"/>
  <c r="T1294" i="5"/>
  <c r="U1294" i="5"/>
  <c r="V1294" i="5"/>
  <c r="W1294" i="5"/>
  <c r="X1294" i="5"/>
  <c r="Y1294" i="5"/>
  <c r="M1327" i="5"/>
  <c r="M1360" i="5"/>
  <c r="T1360" i="5"/>
  <c r="U1360" i="5"/>
  <c r="V1360" i="5"/>
  <c r="W1360" i="5"/>
  <c r="X1360" i="5"/>
  <c r="Y1360" i="5"/>
  <c r="M1393" i="5"/>
  <c r="T1393" i="5"/>
  <c r="U1393" i="5"/>
  <c r="V1393" i="5"/>
  <c r="W1393" i="5"/>
  <c r="X1393" i="5"/>
  <c r="Y1393" i="5"/>
  <c r="M1426" i="5"/>
  <c r="T1426" i="5"/>
  <c r="U1426" i="5"/>
  <c r="V1426" i="5"/>
  <c r="W1426" i="5"/>
  <c r="X1426" i="5"/>
  <c r="Y1426" i="5"/>
  <c r="Y1496" i="5"/>
  <c r="X1496" i="5"/>
  <c r="W1496" i="5"/>
  <c r="V1496" i="5"/>
  <c r="U1496" i="5"/>
  <c r="T1496" i="5"/>
  <c r="Y1497" i="5"/>
  <c r="X1497" i="5"/>
  <c r="W1497" i="5"/>
  <c r="V1497" i="5"/>
  <c r="U1497" i="5"/>
  <c r="T1497" i="5"/>
  <c r="Y1498" i="5"/>
  <c r="X1498" i="5"/>
  <c r="W1498" i="5"/>
  <c r="V1498" i="5"/>
  <c r="U1498" i="5"/>
  <c r="T1498" i="5"/>
  <c r="Y1499" i="5"/>
  <c r="X1499" i="5"/>
  <c r="W1499" i="5"/>
  <c r="V1499" i="5"/>
  <c r="U1499" i="5"/>
  <c r="T1499" i="5"/>
  <c r="Y1500" i="5"/>
  <c r="X1500" i="5"/>
  <c r="W1500" i="5"/>
  <c r="V1500" i="5"/>
  <c r="U1500" i="5"/>
  <c r="T1500" i="5"/>
  <c r="Y1501" i="5"/>
  <c r="X1501" i="5"/>
  <c r="W1501" i="5"/>
  <c r="V1501" i="5"/>
  <c r="U1501" i="5"/>
  <c r="T1501" i="5"/>
  <c r="Y1502" i="5"/>
  <c r="X1502" i="5"/>
  <c r="W1502" i="5"/>
  <c r="V1502" i="5"/>
  <c r="U1502" i="5"/>
  <c r="T1502" i="5"/>
  <c r="Y1503" i="5"/>
  <c r="X1503" i="5"/>
  <c r="W1503" i="5"/>
  <c r="V1503" i="5"/>
  <c r="U1503" i="5"/>
  <c r="T1503" i="5"/>
  <c r="Y1504" i="5"/>
  <c r="X1504" i="5"/>
  <c r="W1504" i="5"/>
  <c r="V1504" i="5"/>
  <c r="U1504" i="5"/>
  <c r="T1504" i="5"/>
  <c r="Y1505" i="5"/>
  <c r="X1505" i="5"/>
  <c r="W1505" i="5"/>
  <c r="V1505" i="5"/>
  <c r="U1505" i="5"/>
  <c r="T1505" i="5"/>
  <c r="Y1506" i="5"/>
  <c r="X1506" i="5"/>
  <c r="W1506" i="5"/>
  <c r="V1506" i="5"/>
  <c r="U1506" i="5"/>
  <c r="T1506" i="5"/>
  <c r="Y1507" i="5"/>
  <c r="X1507" i="5"/>
  <c r="W1507" i="5"/>
  <c r="V1507" i="5"/>
  <c r="U1507" i="5"/>
  <c r="T1507" i="5"/>
  <c r="Y1508" i="5"/>
  <c r="X1508" i="5"/>
  <c r="W1508" i="5"/>
  <c r="V1508" i="5"/>
  <c r="U1508" i="5"/>
  <c r="T1508" i="5"/>
  <c r="Y1509" i="5"/>
  <c r="X1509" i="5"/>
  <c r="W1509" i="5"/>
  <c r="V1509" i="5"/>
  <c r="U1509" i="5"/>
  <c r="T1509" i="5"/>
  <c r="Y1510" i="5"/>
  <c r="X1510" i="5"/>
  <c r="W1510" i="5"/>
  <c r="V1510" i="5"/>
  <c r="U1510" i="5"/>
  <c r="T1510" i="5"/>
  <c r="Y1511" i="5"/>
  <c r="X1511" i="5"/>
  <c r="W1511" i="5"/>
  <c r="V1511" i="5"/>
  <c r="U1511" i="5"/>
  <c r="T1511" i="5"/>
  <c r="Y1512" i="5"/>
  <c r="X1512" i="5"/>
  <c r="W1512" i="5"/>
  <c r="V1512" i="5"/>
  <c r="U1512" i="5"/>
  <c r="T1512" i="5"/>
  <c r="Y1513" i="5"/>
  <c r="X1513" i="5"/>
  <c r="W1513" i="5"/>
  <c r="V1513" i="5"/>
  <c r="U1513" i="5"/>
  <c r="T1513" i="5"/>
  <c r="Y1514" i="5"/>
  <c r="X1514" i="5"/>
  <c r="W1514" i="5"/>
  <c r="V1514" i="5"/>
  <c r="U1514" i="5"/>
  <c r="T1514" i="5"/>
  <c r="Y1515" i="5"/>
  <c r="X1515" i="5"/>
  <c r="W1515" i="5"/>
  <c r="V1515" i="5"/>
  <c r="U1515" i="5"/>
  <c r="T1515" i="5"/>
  <c r="Y1516" i="5"/>
  <c r="X1516" i="5"/>
  <c r="W1516" i="5"/>
  <c r="V1516" i="5"/>
  <c r="U1516" i="5"/>
  <c r="T1516" i="5"/>
  <c r="Y1517" i="5"/>
  <c r="X1517" i="5"/>
  <c r="W1517" i="5"/>
  <c r="V1517" i="5"/>
  <c r="U1517" i="5"/>
  <c r="T1517" i="5"/>
  <c r="Y1519" i="5"/>
  <c r="X1519" i="5"/>
  <c r="W1519" i="5"/>
  <c r="V1519" i="5"/>
  <c r="U1519" i="5"/>
  <c r="T1519" i="5"/>
  <c r="Y1520" i="5"/>
  <c r="X1520" i="5"/>
  <c r="W1520" i="5"/>
  <c r="V1520" i="5"/>
  <c r="U1520" i="5"/>
  <c r="T1520" i="5"/>
  <c r="M1459" i="5"/>
  <c r="T1459" i="5"/>
  <c r="U1459" i="5"/>
  <c r="V1459" i="5"/>
  <c r="W1459" i="5"/>
  <c r="X1459" i="5"/>
  <c r="Y1459" i="5"/>
  <c r="M1492" i="5"/>
  <c r="T1492" i="5"/>
  <c r="U1492" i="5"/>
  <c r="V1492" i="5"/>
  <c r="W1492" i="5"/>
  <c r="X1492" i="5"/>
  <c r="Y1492" i="5"/>
  <c r="T1518" i="5"/>
  <c r="U1518" i="5"/>
  <c r="V1518" i="5"/>
  <c r="W1518" i="5"/>
  <c r="X1518" i="5"/>
  <c r="T1521" i="5"/>
  <c r="U1521" i="5"/>
  <c r="V1521" i="5"/>
  <c r="W1521" i="5"/>
  <c r="X1521" i="5"/>
  <c r="M1525" i="5"/>
  <c r="A4" i="26"/>
  <c r="L40" i="25"/>
  <c r="H37" i="26" s="1"/>
  <c r="L39" i="25"/>
  <c r="L38" i="25"/>
  <c r="H34" i="26" s="1"/>
  <c r="L37" i="25"/>
  <c r="H33" i="26" s="1"/>
  <c r="L36" i="25"/>
  <c r="H32" i="26" s="1"/>
  <c r="L35" i="25"/>
  <c r="H31" i="26" s="1"/>
  <c r="L34" i="25"/>
  <c r="H30" i="26" s="1"/>
  <c r="L33" i="25"/>
  <c r="H29" i="26" s="1"/>
  <c r="L32" i="25"/>
  <c r="H28" i="26" s="1"/>
  <c r="L31" i="25"/>
  <c r="H27" i="26" s="1"/>
  <c r="L30" i="25"/>
  <c r="H26" i="26" s="1"/>
  <c r="L29" i="25"/>
  <c r="H25" i="26" s="1"/>
  <c r="L28" i="25"/>
  <c r="H24" i="26" s="1"/>
  <c r="L27" i="25"/>
  <c r="H23" i="26" s="1"/>
  <c r="L26" i="25"/>
  <c r="H22" i="26" s="1"/>
  <c r="L25" i="25"/>
  <c r="H21" i="26" s="1"/>
  <c r="L24" i="25"/>
  <c r="H20" i="26" s="1"/>
  <c r="L23" i="25"/>
  <c r="H19" i="26" s="1"/>
  <c r="L22" i="25"/>
  <c r="H18" i="26" s="1"/>
  <c r="L21" i="25"/>
  <c r="H17" i="26" s="1"/>
  <c r="L20" i="25"/>
  <c r="H16" i="26" s="1"/>
  <c r="L19" i="25"/>
  <c r="H15" i="26" s="1"/>
  <c r="L18" i="25"/>
  <c r="H14" i="26" s="1"/>
  <c r="L17" i="25"/>
  <c r="H13" i="26" s="1"/>
  <c r="L16" i="25"/>
  <c r="H12" i="26" s="1"/>
  <c r="L15" i="25"/>
  <c r="H11" i="26" s="1"/>
  <c r="L14" i="25"/>
  <c r="H10" i="26" s="1"/>
  <c r="L13" i="25"/>
  <c r="H9" i="26" s="1"/>
  <c r="L12" i="25"/>
  <c r="H8" i="26" s="1"/>
  <c r="L11" i="25"/>
  <c r="H7" i="26" s="1"/>
  <c r="J40" i="25"/>
  <c r="L37" i="26" s="1"/>
  <c r="M37" i="26" s="1"/>
  <c r="M36" i="26"/>
  <c r="G5" i="26"/>
  <c r="J7" i="26"/>
  <c r="J38" i="26" s="1"/>
  <c r="J8" i="26"/>
  <c r="J9" i="26"/>
  <c r="J10" i="26"/>
  <c r="J11" i="26"/>
  <c r="J12" i="26"/>
  <c r="J13" i="26"/>
  <c r="J14" i="26"/>
  <c r="J15" i="26"/>
  <c r="J16" i="26"/>
  <c r="J17" i="26"/>
  <c r="J18" i="26"/>
  <c r="J19" i="26"/>
  <c r="J20" i="26"/>
  <c r="J21" i="26"/>
  <c r="J22" i="26"/>
  <c r="J23" i="26"/>
  <c r="J24" i="26"/>
  <c r="J25" i="26"/>
  <c r="J26" i="26"/>
  <c r="J27" i="26"/>
  <c r="J28" i="26"/>
  <c r="J34" i="26"/>
  <c r="O41" i="1"/>
  <c r="O40" i="1"/>
  <c r="O38" i="1"/>
  <c r="O37" i="1"/>
  <c r="J37" i="25"/>
  <c r="J36" i="25"/>
  <c r="J35" i="25"/>
  <c r="J34" i="25"/>
  <c r="J32" i="25"/>
  <c r="J31" i="25"/>
  <c r="J30" i="25"/>
  <c r="J29" i="25"/>
  <c r="J28" i="25"/>
  <c r="J27" i="25"/>
  <c r="J26" i="25"/>
  <c r="J25" i="25"/>
  <c r="J24" i="25"/>
  <c r="J23" i="25"/>
  <c r="J22" i="25"/>
  <c r="J21" i="25"/>
  <c r="J20" i="25"/>
  <c r="J19" i="25"/>
  <c r="J18" i="25"/>
  <c r="J17" i="25"/>
  <c r="J15" i="25"/>
  <c r="J14" i="25"/>
  <c r="J13" i="25"/>
  <c r="J12" i="25"/>
  <c r="J33" i="25"/>
  <c r="J11" i="25"/>
  <c r="E7" i="25"/>
  <c r="A6" i="25"/>
  <c r="C828" i="5"/>
  <c r="C827" i="5"/>
  <c r="C826" i="5"/>
  <c r="C825" i="5"/>
  <c r="C824" i="5"/>
  <c r="C823" i="5"/>
  <c r="C822" i="5"/>
  <c r="C821" i="5"/>
  <c r="C820" i="5"/>
  <c r="C819" i="5"/>
  <c r="C818" i="5"/>
  <c r="C817" i="5"/>
  <c r="C816" i="5"/>
  <c r="C815" i="5"/>
  <c r="C814" i="5"/>
  <c r="C813" i="5"/>
  <c r="C812" i="5"/>
  <c r="C811" i="5"/>
  <c r="C810" i="5"/>
  <c r="C809" i="5"/>
  <c r="C808" i="5"/>
  <c r="C807" i="5"/>
  <c r="C806" i="5"/>
  <c r="C805" i="5"/>
  <c r="C804" i="5"/>
  <c r="C803" i="5"/>
  <c r="C795" i="5"/>
  <c r="C794" i="5"/>
  <c r="C793" i="5"/>
  <c r="C792" i="5"/>
  <c r="C791" i="5"/>
  <c r="C790" i="5"/>
  <c r="C789" i="5"/>
  <c r="C788" i="5"/>
  <c r="C787" i="5"/>
  <c r="C786" i="5"/>
  <c r="C785" i="5"/>
  <c r="C784" i="5"/>
  <c r="C783" i="5"/>
  <c r="C782" i="5"/>
  <c r="C781" i="5"/>
  <c r="C780" i="5"/>
  <c r="C779" i="5"/>
  <c r="C778" i="5"/>
  <c r="C777" i="5"/>
  <c r="C776" i="5"/>
  <c r="C775" i="5"/>
  <c r="C774" i="5"/>
  <c r="C773" i="5"/>
  <c r="C772" i="5"/>
  <c r="C771" i="5"/>
  <c r="C770" i="5"/>
  <c r="C762" i="5"/>
  <c r="C761" i="5"/>
  <c r="C760" i="5"/>
  <c r="C759" i="5"/>
  <c r="C758" i="5"/>
  <c r="C757" i="5"/>
  <c r="C756" i="5"/>
  <c r="C755" i="5"/>
  <c r="C754" i="5"/>
  <c r="C753" i="5"/>
  <c r="C752" i="5"/>
  <c r="C751" i="5"/>
  <c r="C750" i="5"/>
  <c r="C749" i="5"/>
  <c r="C748" i="5"/>
  <c r="C747" i="5"/>
  <c r="C746" i="5"/>
  <c r="C745" i="5"/>
  <c r="C744" i="5"/>
  <c r="C743" i="5"/>
  <c r="C742" i="5"/>
  <c r="C741" i="5"/>
  <c r="C740" i="5"/>
  <c r="C739" i="5"/>
  <c r="C738" i="5"/>
  <c r="C737" i="5"/>
  <c r="C729" i="5"/>
  <c r="C728" i="5"/>
  <c r="C727" i="5"/>
  <c r="C726" i="5"/>
  <c r="C725" i="5"/>
  <c r="C724" i="5"/>
  <c r="C723" i="5"/>
  <c r="C722" i="5"/>
  <c r="C721" i="5"/>
  <c r="C720" i="5"/>
  <c r="C719" i="5"/>
  <c r="C718" i="5"/>
  <c r="C717" i="5"/>
  <c r="C716" i="5"/>
  <c r="C715" i="5"/>
  <c r="C714" i="5"/>
  <c r="C713" i="5"/>
  <c r="C712" i="5"/>
  <c r="C711" i="5"/>
  <c r="C710" i="5"/>
  <c r="C709" i="5"/>
  <c r="C708" i="5"/>
  <c r="C707" i="5"/>
  <c r="C706" i="5"/>
  <c r="C705" i="5"/>
  <c r="C704" i="5"/>
  <c r="C696" i="5"/>
  <c r="C695" i="5"/>
  <c r="C694" i="5"/>
  <c r="C693" i="5"/>
  <c r="C692" i="5"/>
  <c r="C691" i="5"/>
  <c r="C690" i="5"/>
  <c r="C689" i="5"/>
  <c r="C688" i="5"/>
  <c r="C687" i="5"/>
  <c r="C686" i="5"/>
  <c r="C685" i="5"/>
  <c r="C684" i="5"/>
  <c r="C683" i="5"/>
  <c r="C682" i="5"/>
  <c r="C681" i="5"/>
  <c r="C680" i="5"/>
  <c r="C679" i="5"/>
  <c r="C678" i="5"/>
  <c r="C677" i="5"/>
  <c r="C676" i="5"/>
  <c r="C675" i="5"/>
  <c r="C674" i="5"/>
  <c r="C673" i="5"/>
  <c r="C672" i="5"/>
  <c r="C671" i="5"/>
  <c r="C663" i="5"/>
  <c r="C662" i="5"/>
  <c r="C661" i="5"/>
  <c r="C660" i="5"/>
  <c r="C659" i="5"/>
  <c r="C658" i="5"/>
  <c r="C657" i="5"/>
  <c r="C656" i="5"/>
  <c r="C655" i="5"/>
  <c r="C654" i="5"/>
  <c r="C653" i="5"/>
  <c r="C652" i="5"/>
  <c r="C651" i="5"/>
  <c r="C650" i="5"/>
  <c r="C649" i="5"/>
  <c r="C648" i="5"/>
  <c r="C647" i="5"/>
  <c r="C646" i="5"/>
  <c r="C645" i="5"/>
  <c r="C644" i="5"/>
  <c r="C643" i="5"/>
  <c r="C642" i="5"/>
  <c r="C641" i="5"/>
  <c r="C640" i="5"/>
  <c r="C639" i="5"/>
  <c r="C638" i="5"/>
  <c r="C630" i="5"/>
  <c r="C629" i="5"/>
  <c r="C628" i="5"/>
  <c r="C627" i="5"/>
  <c r="C626" i="5"/>
  <c r="C625" i="5"/>
  <c r="C624" i="5"/>
  <c r="C623" i="5"/>
  <c r="C622" i="5"/>
  <c r="C621" i="5"/>
  <c r="C620" i="5"/>
  <c r="C619" i="5"/>
  <c r="C618" i="5"/>
  <c r="C617" i="5"/>
  <c r="C616" i="5"/>
  <c r="C615" i="5"/>
  <c r="C614" i="5"/>
  <c r="C613" i="5"/>
  <c r="C612" i="5"/>
  <c r="C611" i="5"/>
  <c r="C610" i="5"/>
  <c r="C609" i="5"/>
  <c r="C608" i="5"/>
  <c r="C607" i="5"/>
  <c r="C606" i="5"/>
  <c r="C605" i="5"/>
  <c r="C597" i="5"/>
  <c r="C596" i="5"/>
  <c r="C595" i="5"/>
  <c r="C594" i="5"/>
  <c r="C593" i="5"/>
  <c r="C592" i="5"/>
  <c r="C591" i="5"/>
  <c r="C590" i="5"/>
  <c r="C589" i="5"/>
  <c r="C588" i="5"/>
  <c r="C587" i="5"/>
  <c r="C586" i="5"/>
  <c r="C585" i="5"/>
  <c r="C584" i="5"/>
  <c r="C583" i="5"/>
  <c r="C582" i="5"/>
  <c r="C581" i="5"/>
  <c r="C580" i="5"/>
  <c r="C579" i="5"/>
  <c r="C578" i="5"/>
  <c r="C577" i="5"/>
  <c r="C576" i="5"/>
  <c r="C575" i="5"/>
  <c r="C574" i="5"/>
  <c r="C573" i="5"/>
  <c r="C572" i="5"/>
  <c r="C564" i="5"/>
  <c r="C563" i="5"/>
  <c r="C562" i="5"/>
  <c r="C561" i="5"/>
  <c r="C560" i="5"/>
  <c r="C559" i="5"/>
  <c r="C558" i="5"/>
  <c r="C557" i="5"/>
  <c r="C556" i="5"/>
  <c r="C555" i="5"/>
  <c r="C554" i="5"/>
  <c r="C553" i="5"/>
  <c r="C552" i="5"/>
  <c r="C551" i="5"/>
  <c r="C550" i="5"/>
  <c r="C549" i="5"/>
  <c r="C548" i="5"/>
  <c r="C547" i="5"/>
  <c r="C546" i="5"/>
  <c r="C545" i="5"/>
  <c r="C544" i="5"/>
  <c r="C543" i="5"/>
  <c r="C542" i="5"/>
  <c r="C541" i="5"/>
  <c r="C540" i="5"/>
  <c r="C539" i="5"/>
  <c r="C531" i="5"/>
  <c r="C530" i="5"/>
  <c r="C529" i="5"/>
  <c r="C528" i="5"/>
  <c r="C527" i="5"/>
  <c r="C526" i="5"/>
  <c r="C525" i="5"/>
  <c r="C524" i="5"/>
  <c r="C523" i="5"/>
  <c r="C522" i="5"/>
  <c r="C521" i="5"/>
  <c r="C520" i="5"/>
  <c r="C519" i="5"/>
  <c r="C518" i="5"/>
  <c r="C517" i="5"/>
  <c r="C516" i="5"/>
  <c r="C515" i="5"/>
  <c r="C514" i="5"/>
  <c r="C513" i="5"/>
  <c r="C512" i="5"/>
  <c r="C511" i="5"/>
  <c r="C510" i="5"/>
  <c r="C509" i="5"/>
  <c r="C508" i="5"/>
  <c r="C507" i="5"/>
  <c r="C506" i="5"/>
  <c r="C498" i="5"/>
  <c r="C497" i="5"/>
  <c r="C496" i="5"/>
  <c r="C495" i="5"/>
  <c r="C494" i="5"/>
  <c r="C493" i="5"/>
  <c r="C492" i="5"/>
  <c r="C491" i="5"/>
  <c r="C490" i="5"/>
  <c r="C489" i="5"/>
  <c r="C488" i="5"/>
  <c r="C487" i="5"/>
  <c r="C486" i="5"/>
  <c r="C485" i="5"/>
  <c r="C484" i="5"/>
  <c r="C483" i="5"/>
  <c r="C482" i="5"/>
  <c r="C481" i="5"/>
  <c r="C480" i="5"/>
  <c r="C479" i="5"/>
  <c r="C478" i="5"/>
  <c r="C477" i="5"/>
  <c r="C476" i="5"/>
  <c r="C475" i="5"/>
  <c r="C474" i="5"/>
  <c r="C473" i="5"/>
  <c r="C465" i="5"/>
  <c r="C464" i="5"/>
  <c r="C463" i="5"/>
  <c r="C462" i="5"/>
  <c r="C461" i="5"/>
  <c r="C460" i="5"/>
  <c r="C459" i="5"/>
  <c r="C458" i="5"/>
  <c r="C457" i="5"/>
  <c r="C456" i="5"/>
  <c r="C455" i="5"/>
  <c r="C454" i="5"/>
  <c r="C453" i="5"/>
  <c r="C452" i="5"/>
  <c r="C451" i="5"/>
  <c r="C450" i="5"/>
  <c r="C449" i="5"/>
  <c r="C448" i="5"/>
  <c r="C447" i="5"/>
  <c r="C446" i="5"/>
  <c r="C445" i="5"/>
  <c r="C444" i="5"/>
  <c r="C443" i="5"/>
  <c r="C442" i="5"/>
  <c r="C441" i="5"/>
  <c r="C440" i="5"/>
  <c r="C432" i="5"/>
  <c r="C431" i="5"/>
  <c r="C430" i="5"/>
  <c r="C429" i="5"/>
  <c r="C428" i="5"/>
  <c r="C427" i="5"/>
  <c r="C426" i="5"/>
  <c r="C425" i="5"/>
  <c r="C424" i="5"/>
  <c r="C423" i="5"/>
  <c r="C422" i="5"/>
  <c r="C421" i="5"/>
  <c r="C420" i="5"/>
  <c r="C419" i="5"/>
  <c r="C418" i="5"/>
  <c r="C417" i="5"/>
  <c r="C416" i="5"/>
  <c r="C415" i="5"/>
  <c r="C414" i="5"/>
  <c r="C413" i="5"/>
  <c r="C412" i="5"/>
  <c r="C411" i="5"/>
  <c r="C410" i="5"/>
  <c r="C409" i="5"/>
  <c r="C408" i="5"/>
  <c r="C407" i="5"/>
  <c r="C399" i="5"/>
  <c r="C398" i="5"/>
  <c r="C397" i="5"/>
  <c r="C396" i="5"/>
  <c r="C395" i="5"/>
  <c r="C394" i="5"/>
  <c r="C393" i="5"/>
  <c r="C392" i="5"/>
  <c r="C391" i="5"/>
  <c r="C390" i="5"/>
  <c r="C389" i="5"/>
  <c r="C388" i="5"/>
  <c r="C387" i="5"/>
  <c r="C386" i="5"/>
  <c r="C385" i="5"/>
  <c r="C384" i="5"/>
  <c r="C383" i="5"/>
  <c r="C382" i="5"/>
  <c r="C381" i="5"/>
  <c r="C380" i="5"/>
  <c r="C379" i="5"/>
  <c r="C378" i="5"/>
  <c r="C377" i="5"/>
  <c r="C376" i="5"/>
  <c r="C375" i="5"/>
  <c r="C374" i="5"/>
  <c r="C366" i="5"/>
  <c r="C365" i="5"/>
  <c r="C364" i="5"/>
  <c r="C363" i="5"/>
  <c r="C362" i="5"/>
  <c r="C361" i="5"/>
  <c r="C360" i="5"/>
  <c r="C359" i="5"/>
  <c r="C358" i="5"/>
  <c r="C357" i="5"/>
  <c r="C356" i="5"/>
  <c r="C355" i="5"/>
  <c r="C354" i="5"/>
  <c r="C353" i="5"/>
  <c r="C352" i="5"/>
  <c r="C351" i="5"/>
  <c r="C350" i="5"/>
  <c r="C349" i="5"/>
  <c r="C348" i="5"/>
  <c r="C347" i="5"/>
  <c r="C346" i="5"/>
  <c r="C345" i="5"/>
  <c r="C344" i="5"/>
  <c r="C343" i="5"/>
  <c r="C342" i="5"/>
  <c r="C341" i="5"/>
  <c r="C333" i="5"/>
  <c r="C332" i="5"/>
  <c r="C331" i="5"/>
  <c r="C330" i="5"/>
  <c r="C329" i="5"/>
  <c r="C328" i="5"/>
  <c r="C327" i="5"/>
  <c r="C326" i="5"/>
  <c r="C325" i="5"/>
  <c r="C324" i="5"/>
  <c r="C323" i="5"/>
  <c r="C322" i="5"/>
  <c r="C321" i="5"/>
  <c r="C320" i="5"/>
  <c r="C319" i="5"/>
  <c r="C318" i="5"/>
  <c r="C317" i="5"/>
  <c r="C316" i="5"/>
  <c r="C315" i="5"/>
  <c r="C314" i="5"/>
  <c r="C313" i="5"/>
  <c r="C312" i="5"/>
  <c r="C311" i="5"/>
  <c r="C310" i="5"/>
  <c r="C309" i="5"/>
  <c r="C308" i="5"/>
  <c r="C300" i="5"/>
  <c r="C299" i="5"/>
  <c r="C298" i="5"/>
  <c r="C297" i="5"/>
  <c r="C296" i="5"/>
  <c r="C295" i="5"/>
  <c r="C294" i="5"/>
  <c r="C293" i="5"/>
  <c r="C292" i="5"/>
  <c r="C291" i="5"/>
  <c r="C290" i="5"/>
  <c r="C289" i="5"/>
  <c r="C288" i="5"/>
  <c r="C287" i="5"/>
  <c r="C286" i="5"/>
  <c r="C285" i="5"/>
  <c r="C284" i="5"/>
  <c r="C283" i="5"/>
  <c r="C282" i="5"/>
  <c r="C281" i="5"/>
  <c r="C280" i="5"/>
  <c r="C279" i="5"/>
  <c r="C278" i="5"/>
  <c r="C277" i="5"/>
  <c r="C276" i="5"/>
  <c r="C275" i="5"/>
  <c r="C267" i="5"/>
  <c r="C266" i="5"/>
  <c r="C265" i="5"/>
  <c r="C264" i="5"/>
  <c r="C263" i="5"/>
  <c r="C262" i="5"/>
  <c r="C261" i="5"/>
  <c r="C260" i="5"/>
  <c r="C259" i="5"/>
  <c r="C258" i="5"/>
  <c r="C257" i="5"/>
  <c r="C256" i="5"/>
  <c r="C255" i="5"/>
  <c r="C254" i="5"/>
  <c r="C253" i="5"/>
  <c r="C252" i="5"/>
  <c r="C251" i="5"/>
  <c r="C250" i="5"/>
  <c r="C249" i="5"/>
  <c r="C248" i="5"/>
  <c r="C247" i="5"/>
  <c r="C246" i="5"/>
  <c r="C245" i="5"/>
  <c r="C244" i="5"/>
  <c r="C243" i="5"/>
  <c r="C242" i="5"/>
  <c r="C234" i="5"/>
  <c r="C233" i="5"/>
  <c r="C232" i="5"/>
  <c r="C231" i="5"/>
  <c r="C230" i="5"/>
  <c r="C229" i="5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C213" i="5"/>
  <c r="C212" i="5"/>
  <c r="C211" i="5"/>
  <c r="C210" i="5"/>
  <c r="C209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7" i="5"/>
  <c r="C176" i="5"/>
  <c r="C168" i="5"/>
  <c r="C167" i="5"/>
  <c r="C166" i="5"/>
  <c r="C165" i="5"/>
  <c r="C164" i="5"/>
  <c r="C163" i="5"/>
  <c r="C162" i="5"/>
  <c r="C161" i="5"/>
  <c r="C160" i="5"/>
  <c r="C159" i="5"/>
  <c r="C158" i="5"/>
  <c r="C157" i="5"/>
  <c r="C156" i="5"/>
  <c r="C155" i="5"/>
  <c r="C154" i="5"/>
  <c r="C153" i="5"/>
  <c r="C152" i="5"/>
  <c r="C151" i="5"/>
  <c r="C150" i="5"/>
  <c r="C149" i="5"/>
  <c r="C148" i="5"/>
  <c r="C147" i="5"/>
  <c r="C146" i="5"/>
  <c r="C145" i="5"/>
  <c r="C144" i="5"/>
  <c r="C143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M1" i="14"/>
  <c r="G34" i="14" s="1"/>
  <c r="H34" i="14"/>
  <c r="I34" i="14" s="1"/>
  <c r="H37" i="14"/>
  <c r="C49" i="1" s="1"/>
  <c r="C33" i="14"/>
  <c r="C37" i="1" l="1"/>
  <c r="O39" i="1"/>
  <c r="Q39" i="1" s="1"/>
  <c r="H36" i="26"/>
  <c r="H35" i="26"/>
  <c r="H38" i="26" s="1"/>
  <c r="I36" i="26"/>
  <c r="C36" i="26"/>
  <c r="O9" i="1"/>
  <c r="L7" i="26"/>
  <c r="O31" i="1"/>
  <c r="L29" i="26"/>
  <c r="O10" i="1"/>
  <c r="P10" i="1" s="1"/>
  <c r="L8" i="26"/>
  <c r="O11" i="1"/>
  <c r="L9" i="26"/>
  <c r="O12" i="1"/>
  <c r="L10" i="26"/>
  <c r="O13" i="1"/>
  <c r="L11" i="26"/>
  <c r="O15" i="1"/>
  <c r="L13" i="26"/>
  <c r="O16" i="1"/>
  <c r="L14" i="26"/>
  <c r="O17" i="1"/>
  <c r="P17" i="1" s="1"/>
  <c r="L15" i="26"/>
  <c r="O18" i="1"/>
  <c r="L16" i="26"/>
  <c r="O19" i="1"/>
  <c r="L17" i="26"/>
  <c r="O20" i="1"/>
  <c r="L18" i="26"/>
  <c r="O21" i="1"/>
  <c r="P21" i="1" s="1"/>
  <c r="L19" i="26"/>
  <c r="O22" i="1"/>
  <c r="L20" i="26"/>
  <c r="O23" i="1"/>
  <c r="P23" i="1" s="1"/>
  <c r="L21" i="26"/>
  <c r="O24" i="1"/>
  <c r="L22" i="26"/>
  <c r="O25" i="1"/>
  <c r="P25" i="1" s="1"/>
  <c r="L23" i="26"/>
  <c r="O26" i="1"/>
  <c r="L24" i="26"/>
  <c r="O27" i="1"/>
  <c r="P27" i="1" s="1"/>
  <c r="L25" i="26"/>
  <c r="O28" i="1"/>
  <c r="L26" i="26"/>
  <c r="O29" i="1"/>
  <c r="P29" i="1" s="1"/>
  <c r="L27" i="26"/>
  <c r="O30" i="1"/>
  <c r="L28" i="26"/>
  <c r="O32" i="1"/>
  <c r="L30" i="26"/>
  <c r="O33" i="1"/>
  <c r="L31" i="26"/>
  <c r="O34" i="1"/>
  <c r="L32" i="26"/>
  <c r="O35" i="1"/>
  <c r="L33" i="26"/>
  <c r="J16" i="25"/>
  <c r="C34" i="14"/>
  <c r="D34" i="14" s="1"/>
  <c r="H44" i="1"/>
  <c r="M11" i="5"/>
  <c r="D9" i="17" s="1"/>
  <c r="F9" i="17" s="1"/>
  <c r="G40" i="15"/>
  <c r="R45" i="15" s="1"/>
  <c r="D31" i="17" s="1"/>
  <c r="G40" i="13"/>
  <c r="D24" i="10" s="1"/>
  <c r="K10" i="15"/>
  <c r="I10" i="15" s="1"/>
  <c r="K11" i="15"/>
  <c r="I11" i="15" s="1"/>
  <c r="K12" i="15"/>
  <c r="I12" i="15" s="1"/>
  <c r="K10" i="13"/>
  <c r="I10" i="13" s="1"/>
  <c r="K11" i="13"/>
  <c r="I11" i="13" s="1"/>
  <c r="K12" i="13"/>
  <c r="I12" i="13" s="1"/>
  <c r="K13" i="13"/>
  <c r="I13" i="13" s="1"/>
  <c r="K14" i="13"/>
  <c r="I14" i="13" s="1"/>
  <c r="J8" i="21"/>
  <c r="J9" i="21"/>
  <c r="C17" i="23" s="1"/>
  <c r="K1" i="23"/>
  <c r="H8" i="23" s="1"/>
  <c r="H29" i="23"/>
  <c r="J11" i="21"/>
  <c r="J10" i="21"/>
  <c r="J12" i="21"/>
  <c r="C20" i="23" s="1"/>
  <c r="H242" i="21"/>
  <c r="A242" i="21" s="1"/>
  <c r="G242" i="21"/>
  <c r="H241" i="21"/>
  <c r="A241" i="21" s="1"/>
  <c r="G241" i="21"/>
  <c r="H240" i="21"/>
  <c r="A240" i="21" s="1"/>
  <c r="G240" i="21"/>
  <c r="H239" i="21"/>
  <c r="G239" i="21"/>
  <c r="H238" i="21"/>
  <c r="A238" i="21" s="1"/>
  <c r="G238" i="21"/>
  <c r="A239" i="21"/>
  <c r="H237" i="21"/>
  <c r="A237" i="21" s="1"/>
  <c r="G237" i="21"/>
  <c r="H236" i="21"/>
  <c r="A236" i="21" s="1"/>
  <c r="G236" i="21"/>
  <c r="H235" i="21"/>
  <c r="A235" i="21" s="1"/>
  <c r="G235" i="21"/>
  <c r="H234" i="21"/>
  <c r="A234" i="21" s="1"/>
  <c r="G234" i="21"/>
  <c r="H233" i="21"/>
  <c r="A233" i="21" s="1"/>
  <c r="G233" i="21"/>
  <c r="H232" i="21"/>
  <c r="G232" i="21"/>
  <c r="A232" i="21"/>
  <c r="H231" i="21"/>
  <c r="A231" i="21" s="1"/>
  <c r="G231" i="21"/>
  <c r="H230" i="21"/>
  <c r="A230" i="21" s="1"/>
  <c r="G230" i="21"/>
  <c r="H229" i="21"/>
  <c r="A229" i="21" s="1"/>
  <c r="G229" i="21"/>
  <c r="H228" i="21"/>
  <c r="A228" i="21" s="1"/>
  <c r="G228" i="21"/>
  <c r="H227" i="21"/>
  <c r="A227" i="21" s="1"/>
  <c r="G227" i="21"/>
  <c r="H226" i="21"/>
  <c r="A226" i="21" s="1"/>
  <c r="G226" i="21"/>
  <c r="H225" i="21"/>
  <c r="A225" i="21" s="1"/>
  <c r="G225" i="21"/>
  <c r="H224" i="21"/>
  <c r="A224" i="21" s="1"/>
  <c r="G224" i="21"/>
  <c r="H223" i="21"/>
  <c r="A223" i="21" s="1"/>
  <c r="G223" i="21"/>
  <c r="H222" i="21"/>
  <c r="A222" i="21" s="1"/>
  <c r="G222" i="21"/>
  <c r="H221" i="21"/>
  <c r="A221" i="21" s="1"/>
  <c r="G221" i="21"/>
  <c r="H220" i="21"/>
  <c r="A220" i="21" s="1"/>
  <c r="G220" i="21"/>
  <c r="H219" i="21"/>
  <c r="A219" i="21" s="1"/>
  <c r="G219" i="21"/>
  <c r="H218" i="21"/>
  <c r="A218" i="21" s="1"/>
  <c r="G218" i="21"/>
  <c r="H217" i="21"/>
  <c r="G217" i="21"/>
  <c r="A217" i="21"/>
  <c r="H216" i="21"/>
  <c r="A216" i="21" s="1"/>
  <c r="G216" i="21"/>
  <c r="H215" i="21"/>
  <c r="A215" i="21" s="1"/>
  <c r="G215" i="21"/>
  <c r="H214" i="21"/>
  <c r="A214" i="21" s="1"/>
  <c r="G214" i="21"/>
  <c r="H213" i="21"/>
  <c r="A213" i="21" s="1"/>
  <c r="G213" i="21"/>
  <c r="H212" i="21"/>
  <c r="A212" i="21" s="1"/>
  <c r="G212" i="21"/>
  <c r="H211" i="21"/>
  <c r="A211" i="21" s="1"/>
  <c r="G211" i="21"/>
  <c r="H210" i="21"/>
  <c r="A210" i="21" s="1"/>
  <c r="G210" i="21"/>
  <c r="H209" i="21"/>
  <c r="A209" i="21" s="1"/>
  <c r="G209" i="21"/>
  <c r="H208" i="21"/>
  <c r="A208" i="21" s="1"/>
  <c r="G208" i="21"/>
  <c r="F6" i="21"/>
  <c r="A4" i="21"/>
  <c r="A1" i="21"/>
  <c r="I29" i="23"/>
  <c r="I19" i="23"/>
  <c r="H33" i="17"/>
  <c r="D15" i="23"/>
  <c r="D33" i="23"/>
  <c r="D28" i="23"/>
  <c r="C28" i="23"/>
  <c r="C47" i="17"/>
  <c r="F39" i="23" s="1"/>
  <c r="B47" i="17"/>
  <c r="A39" i="23" s="1"/>
  <c r="C43" i="17"/>
  <c r="F38" i="23" s="1"/>
  <c r="B43" i="17"/>
  <c r="A38" i="23" s="1"/>
  <c r="D21" i="23"/>
  <c r="D10" i="23"/>
  <c r="C10" i="23"/>
  <c r="A4" i="23"/>
  <c r="G207" i="21"/>
  <c r="G206" i="21"/>
  <c r="G205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50" i="21"/>
  <c r="G149" i="21"/>
  <c r="G148" i="21"/>
  <c r="G147" i="21"/>
  <c r="G146" i="21"/>
  <c r="G145" i="21"/>
  <c r="G144" i="21"/>
  <c r="G143" i="21"/>
  <c r="G142" i="21"/>
  <c r="G141" i="21"/>
  <c r="G140" i="21"/>
  <c r="G139" i="21"/>
  <c r="G138" i="21"/>
  <c r="G137" i="21"/>
  <c r="G136" i="21"/>
  <c r="G135" i="21"/>
  <c r="G134" i="21"/>
  <c r="G133" i="21"/>
  <c r="G132" i="21"/>
  <c r="G131" i="21"/>
  <c r="G130" i="21"/>
  <c r="G129" i="21"/>
  <c r="G128" i="21"/>
  <c r="G127" i="21"/>
  <c r="G126" i="21"/>
  <c r="G125" i="21"/>
  <c r="G124" i="21"/>
  <c r="G123" i="21"/>
  <c r="G122" i="21"/>
  <c r="G121" i="21"/>
  <c r="G120" i="21"/>
  <c r="G119" i="21"/>
  <c r="G118" i="21"/>
  <c r="G117" i="21"/>
  <c r="G116" i="21"/>
  <c r="G115" i="21"/>
  <c r="G114" i="21"/>
  <c r="G113" i="21"/>
  <c r="G112" i="21"/>
  <c r="G111" i="21"/>
  <c r="G110" i="21"/>
  <c r="G109" i="21"/>
  <c r="G108" i="21"/>
  <c r="G107" i="21"/>
  <c r="G106" i="21"/>
  <c r="G105" i="21"/>
  <c r="G104" i="21"/>
  <c r="G103" i="21"/>
  <c r="G102" i="21"/>
  <c r="G101" i="21"/>
  <c r="G100" i="21"/>
  <c r="G99" i="21"/>
  <c r="G98" i="21"/>
  <c r="G97" i="21"/>
  <c r="G96" i="21"/>
  <c r="G95" i="21"/>
  <c r="G94" i="21"/>
  <c r="G93" i="21"/>
  <c r="G92" i="21"/>
  <c r="G91" i="21"/>
  <c r="G90" i="21"/>
  <c r="G89" i="21"/>
  <c r="G88" i="21"/>
  <c r="G87" i="21"/>
  <c r="G86" i="21"/>
  <c r="G85" i="21"/>
  <c r="G84" i="21"/>
  <c r="G83" i="21"/>
  <c r="G82" i="21"/>
  <c r="G81" i="21"/>
  <c r="G80" i="21"/>
  <c r="G79" i="21"/>
  <c r="G78" i="21"/>
  <c r="G77" i="21"/>
  <c r="G76" i="21"/>
  <c r="G75" i="21"/>
  <c r="G74" i="21"/>
  <c r="G73" i="21"/>
  <c r="G72" i="21"/>
  <c r="G71" i="21"/>
  <c r="G70" i="21"/>
  <c r="G69" i="21"/>
  <c r="G68" i="21"/>
  <c r="G67" i="21"/>
  <c r="G66" i="21"/>
  <c r="G65" i="21"/>
  <c r="G64" i="21"/>
  <c r="G63" i="21"/>
  <c r="G62" i="21"/>
  <c r="G61" i="21"/>
  <c r="G60" i="21"/>
  <c r="G59" i="21"/>
  <c r="G58" i="21"/>
  <c r="G57" i="21"/>
  <c r="G56" i="21"/>
  <c r="G55" i="21"/>
  <c r="G54" i="21"/>
  <c r="G53" i="21"/>
  <c r="G52" i="21"/>
  <c r="G51" i="21"/>
  <c r="G50" i="21"/>
  <c r="G49" i="21"/>
  <c r="G48" i="21"/>
  <c r="G47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5" i="21"/>
  <c r="G24" i="21"/>
  <c r="G23" i="21"/>
  <c r="G22" i="21"/>
  <c r="G21" i="21"/>
  <c r="G20" i="21"/>
  <c r="G19" i="21"/>
  <c r="G18" i="21"/>
  <c r="K8" i="21" s="1"/>
  <c r="C14" i="23" s="1"/>
  <c r="C15" i="23" s="1"/>
  <c r="G17" i="21"/>
  <c r="G16" i="21"/>
  <c r="G15" i="21"/>
  <c r="K9" i="21" s="1"/>
  <c r="H15" i="23" s="1"/>
  <c r="G14" i="21"/>
  <c r="G13" i="21"/>
  <c r="G12" i="21"/>
  <c r="G11" i="21"/>
  <c r="G10" i="21"/>
  <c r="K12" i="21" s="1"/>
  <c r="H18" i="23" s="1"/>
  <c r="G9" i="21"/>
  <c r="G8" i="21"/>
  <c r="C19" i="23"/>
  <c r="C18" i="23"/>
  <c r="H207" i="21"/>
  <c r="A207" i="21" s="1"/>
  <c r="H206" i="21"/>
  <c r="A206" i="21" s="1"/>
  <c r="H205" i="21"/>
  <c r="A205" i="21" s="1"/>
  <c r="H204" i="21"/>
  <c r="A204" i="21" s="1"/>
  <c r="H203" i="21"/>
  <c r="A203" i="21" s="1"/>
  <c r="H202" i="21"/>
  <c r="A202" i="21" s="1"/>
  <c r="H201" i="21"/>
  <c r="A201" i="21" s="1"/>
  <c r="H200" i="21"/>
  <c r="A200" i="21" s="1"/>
  <c r="H199" i="21"/>
  <c r="A199" i="21" s="1"/>
  <c r="H198" i="21"/>
  <c r="A198" i="21" s="1"/>
  <c r="H197" i="21"/>
  <c r="A197" i="21" s="1"/>
  <c r="H196" i="21"/>
  <c r="A196" i="21" s="1"/>
  <c r="H195" i="21"/>
  <c r="A195" i="21" s="1"/>
  <c r="H194" i="21"/>
  <c r="A194" i="21" s="1"/>
  <c r="H193" i="21"/>
  <c r="A193" i="21" s="1"/>
  <c r="H192" i="21"/>
  <c r="A192" i="21" s="1"/>
  <c r="H191" i="21"/>
  <c r="A191" i="21" s="1"/>
  <c r="H190" i="21"/>
  <c r="A190" i="21" s="1"/>
  <c r="H189" i="21"/>
  <c r="A189" i="21" s="1"/>
  <c r="H188" i="21"/>
  <c r="A188" i="21" s="1"/>
  <c r="H187" i="21"/>
  <c r="A187" i="21" s="1"/>
  <c r="H186" i="21"/>
  <c r="A186" i="21" s="1"/>
  <c r="H185" i="21"/>
  <c r="A185" i="21" s="1"/>
  <c r="H184" i="21"/>
  <c r="A184" i="21" s="1"/>
  <c r="H183" i="21"/>
  <c r="A183" i="21" s="1"/>
  <c r="H182" i="21"/>
  <c r="A182" i="21" s="1"/>
  <c r="H181" i="21"/>
  <c r="A181" i="21" s="1"/>
  <c r="H180" i="21"/>
  <c r="A180" i="21" s="1"/>
  <c r="H179" i="21"/>
  <c r="A179" i="21" s="1"/>
  <c r="H178" i="21"/>
  <c r="A178" i="21" s="1"/>
  <c r="H177" i="21"/>
  <c r="A177" i="21" s="1"/>
  <c r="H176" i="21"/>
  <c r="A176" i="21" s="1"/>
  <c r="H175" i="21"/>
  <c r="A175" i="21" s="1"/>
  <c r="H174" i="21"/>
  <c r="A174" i="21" s="1"/>
  <c r="H173" i="21"/>
  <c r="A173" i="21" s="1"/>
  <c r="H172" i="21"/>
  <c r="A172" i="21" s="1"/>
  <c r="H171" i="21"/>
  <c r="A171" i="21" s="1"/>
  <c r="H170" i="21"/>
  <c r="A170" i="21" s="1"/>
  <c r="H169" i="21"/>
  <c r="A169" i="21" s="1"/>
  <c r="H168" i="21"/>
  <c r="A168" i="21" s="1"/>
  <c r="H167" i="21"/>
  <c r="A167" i="21" s="1"/>
  <c r="H166" i="21"/>
  <c r="A166" i="21" s="1"/>
  <c r="H165" i="21"/>
  <c r="A165" i="21" s="1"/>
  <c r="H164" i="21"/>
  <c r="A164" i="21" s="1"/>
  <c r="H163" i="21"/>
  <c r="A163" i="21" s="1"/>
  <c r="H162" i="21"/>
  <c r="A162" i="21" s="1"/>
  <c r="H161" i="21"/>
  <c r="A161" i="21" s="1"/>
  <c r="H160" i="21"/>
  <c r="A160" i="21" s="1"/>
  <c r="H159" i="21"/>
  <c r="A159" i="21" s="1"/>
  <c r="H158" i="21"/>
  <c r="A158" i="21" s="1"/>
  <c r="H157" i="21"/>
  <c r="A157" i="21" s="1"/>
  <c r="H156" i="21"/>
  <c r="A156" i="21" s="1"/>
  <c r="H155" i="21"/>
  <c r="A155" i="21" s="1"/>
  <c r="H154" i="21"/>
  <c r="A154" i="21" s="1"/>
  <c r="H153" i="21"/>
  <c r="A153" i="21" s="1"/>
  <c r="H152" i="21"/>
  <c r="A152" i="21" s="1"/>
  <c r="H151" i="21"/>
  <c r="A151" i="21" s="1"/>
  <c r="H150" i="21"/>
  <c r="A150" i="21" s="1"/>
  <c r="H149" i="21"/>
  <c r="A149" i="21" s="1"/>
  <c r="H148" i="21"/>
  <c r="A148" i="21" s="1"/>
  <c r="H147" i="21"/>
  <c r="A147" i="21" s="1"/>
  <c r="H146" i="21"/>
  <c r="A146" i="21" s="1"/>
  <c r="H145" i="21"/>
  <c r="A145" i="21" s="1"/>
  <c r="H144" i="21"/>
  <c r="A144" i="21" s="1"/>
  <c r="H143" i="21"/>
  <c r="A143" i="21" s="1"/>
  <c r="H142" i="21"/>
  <c r="A142" i="21" s="1"/>
  <c r="H141" i="21"/>
  <c r="A141" i="21" s="1"/>
  <c r="H140" i="21"/>
  <c r="A140" i="21" s="1"/>
  <c r="H139" i="21"/>
  <c r="A139" i="21" s="1"/>
  <c r="H138" i="21"/>
  <c r="A138" i="21" s="1"/>
  <c r="H137" i="21"/>
  <c r="A137" i="21" s="1"/>
  <c r="H136" i="21"/>
  <c r="A136" i="21" s="1"/>
  <c r="H135" i="21"/>
  <c r="A135" i="21" s="1"/>
  <c r="H134" i="21"/>
  <c r="A134" i="21" s="1"/>
  <c r="H133" i="21"/>
  <c r="A133" i="21" s="1"/>
  <c r="H132" i="21"/>
  <c r="A132" i="21" s="1"/>
  <c r="H131" i="21"/>
  <c r="A131" i="21" s="1"/>
  <c r="H130" i="21"/>
  <c r="A130" i="21" s="1"/>
  <c r="H129" i="21"/>
  <c r="A129" i="21" s="1"/>
  <c r="H128" i="21"/>
  <c r="A128" i="21" s="1"/>
  <c r="H127" i="21"/>
  <c r="A127" i="21" s="1"/>
  <c r="H126" i="21"/>
  <c r="A126" i="21" s="1"/>
  <c r="H125" i="21"/>
  <c r="A125" i="21" s="1"/>
  <c r="H124" i="21"/>
  <c r="A124" i="21" s="1"/>
  <c r="H123" i="21"/>
  <c r="A123" i="21" s="1"/>
  <c r="H122" i="21"/>
  <c r="A122" i="21" s="1"/>
  <c r="H121" i="21"/>
  <c r="A121" i="21" s="1"/>
  <c r="H120" i="21"/>
  <c r="A120" i="21" s="1"/>
  <c r="H119" i="21"/>
  <c r="A119" i="21" s="1"/>
  <c r="H118" i="21"/>
  <c r="A118" i="21" s="1"/>
  <c r="H117" i="21"/>
  <c r="A117" i="21" s="1"/>
  <c r="H116" i="21"/>
  <c r="A116" i="21" s="1"/>
  <c r="H115" i="21"/>
  <c r="A115" i="21" s="1"/>
  <c r="H114" i="21"/>
  <c r="A114" i="21" s="1"/>
  <c r="H113" i="21"/>
  <c r="A113" i="21" s="1"/>
  <c r="H112" i="21"/>
  <c r="A112" i="21" s="1"/>
  <c r="H111" i="21"/>
  <c r="A111" i="21" s="1"/>
  <c r="H110" i="21"/>
  <c r="A110" i="21" s="1"/>
  <c r="H109" i="21"/>
  <c r="A109" i="21" s="1"/>
  <c r="H108" i="21"/>
  <c r="A108" i="21" s="1"/>
  <c r="H107" i="21"/>
  <c r="A107" i="21" s="1"/>
  <c r="H106" i="21"/>
  <c r="A106" i="21" s="1"/>
  <c r="H105" i="21"/>
  <c r="A105" i="21" s="1"/>
  <c r="H104" i="21"/>
  <c r="A104" i="21" s="1"/>
  <c r="H103" i="21"/>
  <c r="A103" i="21" s="1"/>
  <c r="H102" i="21"/>
  <c r="A102" i="21" s="1"/>
  <c r="H101" i="21"/>
  <c r="A101" i="21" s="1"/>
  <c r="H100" i="21"/>
  <c r="A100" i="21" s="1"/>
  <c r="H99" i="21"/>
  <c r="A99" i="21" s="1"/>
  <c r="H98" i="21"/>
  <c r="A98" i="21" s="1"/>
  <c r="H97" i="21"/>
  <c r="A97" i="21" s="1"/>
  <c r="H96" i="21"/>
  <c r="A96" i="21" s="1"/>
  <c r="H95" i="21"/>
  <c r="A95" i="21" s="1"/>
  <c r="H94" i="21"/>
  <c r="A94" i="21" s="1"/>
  <c r="H93" i="21"/>
  <c r="A93" i="21" s="1"/>
  <c r="H92" i="21"/>
  <c r="A92" i="21" s="1"/>
  <c r="H91" i="21"/>
  <c r="A91" i="21" s="1"/>
  <c r="H90" i="21"/>
  <c r="A90" i="21" s="1"/>
  <c r="H89" i="21"/>
  <c r="A89" i="21" s="1"/>
  <c r="H88" i="21"/>
  <c r="A88" i="21" s="1"/>
  <c r="H87" i="21"/>
  <c r="A87" i="21" s="1"/>
  <c r="H86" i="21"/>
  <c r="A86" i="21" s="1"/>
  <c r="H85" i="21"/>
  <c r="A85" i="21" s="1"/>
  <c r="H84" i="21"/>
  <c r="A84" i="21" s="1"/>
  <c r="H83" i="21"/>
  <c r="A83" i="21" s="1"/>
  <c r="H82" i="21"/>
  <c r="A82" i="21" s="1"/>
  <c r="H81" i="21"/>
  <c r="A81" i="21" s="1"/>
  <c r="H80" i="21"/>
  <c r="A80" i="21" s="1"/>
  <c r="H79" i="21"/>
  <c r="A79" i="21" s="1"/>
  <c r="H78" i="21"/>
  <c r="A78" i="21" s="1"/>
  <c r="H77" i="21"/>
  <c r="A77" i="21" s="1"/>
  <c r="H76" i="21"/>
  <c r="A76" i="21" s="1"/>
  <c r="H75" i="21"/>
  <c r="A75" i="21" s="1"/>
  <c r="H74" i="21"/>
  <c r="A74" i="21" s="1"/>
  <c r="H73" i="21"/>
  <c r="A73" i="21" s="1"/>
  <c r="H72" i="21"/>
  <c r="A72" i="21" s="1"/>
  <c r="H71" i="21"/>
  <c r="A71" i="21" s="1"/>
  <c r="H70" i="21"/>
  <c r="A70" i="21" s="1"/>
  <c r="H69" i="21"/>
  <c r="A69" i="21" s="1"/>
  <c r="H68" i="21"/>
  <c r="A68" i="21" s="1"/>
  <c r="H67" i="21"/>
  <c r="A67" i="21" s="1"/>
  <c r="H66" i="21"/>
  <c r="A66" i="21" s="1"/>
  <c r="H65" i="21"/>
  <c r="A65" i="21" s="1"/>
  <c r="H64" i="21"/>
  <c r="A64" i="21" s="1"/>
  <c r="H63" i="21"/>
  <c r="A63" i="21" s="1"/>
  <c r="H62" i="21"/>
  <c r="A62" i="21" s="1"/>
  <c r="H61" i="21"/>
  <c r="A61" i="21" s="1"/>
  <c r="H60" i="21"/>
  <c r="A60" i="21" s="1"/>
  <c r="H59" i="21"/>
  <c r="A59" i="21" s="1"/>
  <c r="H58" i="21"/>
  <c r="A58" i="21" s="1"/>
  <c r="H57" i="21"/>
  <c r="A57" i="21" s="1"/>
  <c r="H56" i="21"/>
  <c r="A56" i="21" s="1"/>
  <c r="H55" i="21"/>
  <c r="A55" i="21" s="1"/>
  <c r="H54" i="21"/>
  <c r="A54" i="21" s="1"/>
  <c r="H53" i="21"/>
  <c r="A53" i="21" s="1"/>
  <c r="H52" i="21"/>
  <c r="A52" i="21" s="1"/>
  <c r="H51" i="21"/>
  <c r="A51" i="21" s="1"/>
  <c r="H50" i="21"/>
  <c r="A50" i="21" s="1"/>
  <c r="H49" i="21"/>
  <c r="A49" i="21" s="1"/>
  <c r="H48" i="21"/>
  <c r="A48" i="21" s="1"/>
  <c r="H47" i="21"/>
  <c r="A47" i="21" s="1"/>
  <c r="H46" i="21"/>
  <c r="A46" i="21" s="1"/>
  <c r="H45" i="21"/>
  <c r="A45" i="21" s="1"/>
  <c r="H44" i="21"/>
  <c r="A44" i="21" s="1"/>
  <c r="H43" i="21"/>
  <c r="A43" i="21" s="1"/>
  <c r="H42" i="21"/>
  <c r="A42" i="21" s="1"/>
  <c r="H41" i="21"/>
  <c r="A41" i="21" s="1"/>
  <c r="H40" i="21"/>
  <c r="A40" i="21" s="1"/>
  <c r="H39" i="21"/>
  <c r="H38" i="21"/>
  <c r="H37" i="21"/>
  <c r="H36" i="21"/>
  <c r="H35" i="21"/>
  <c r="H34" i="21"/>
  <c r="H33" i="21"/>
  <c r="H32" i="21"/>
  <c r="H31" i="21"/>
  <c r="H30" i="21"/>
  <c r="H29" i="21"/>
  <c r="H28" i="21"/>
  <c r="H27" i="21"/>
  <c r="H26" i="21"/>
  <c r="H25" i="2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A10" i="21" s="1"/>
  <c r="H9" i="21"/>
  <c r="A9" i="21" s="1"/>
  <c r="H8" i="21"/>
  <c r="A5" i="14"/>
  <c r="S6" i="13" s="1"/>
  <c r="H38" i="14"/>
  <c r="H33" i="14"/>
  <c r="H35" i="14" s="1"/>
  <c r="C42" i="10"/>
  <c r="C38" i="10"/>
  <c r="B38" i="10"/>
  <c r="C56" i="1"/>
  <c r="B56" i="1"/>
  <c r="C55" i="1"/>
  <c r="B55" i="1"/>
  <c r="B46" i="17"/>
  <c r="B45" i="17"/>
  <c r="B44" i="17"/>
  <c r="E43" i="15"/>
  <c r="E42" i="15"/>
  <c r="B43" i="15"/>
  <c r="B42" i="15"/>
  <c r="B42" i="13"/>
  <c r="E42" i="13"/>
  <c r="E43" i="13"/>
  <c r="B43" i="13"/>
  <c r="M6" i="13"/>
  <c r="A6" i="13" s="1"/>
  <c r="B42" i="10"/>
  <c r="AG6" i="13"/>
  <c r="AH6" i="13"/>
  <c r="AI6" i="13"/>
  <c r="AJ6" i="13"/>
  <c r="K3" i="1"/>
  <c r="H6" i="1" s="1"/>
  <c r="J3" i="17"/>
  <c r="H6" i="17" s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AH7" i="15"/>
  <c r="AG7" i="15"/>
  <c r="F37" i="14"/>
  <c r="K37" i="1"/>
  <c r="N37" i="1" s="1"/>
  <c r="K35" i="1"/>
  <c r="N35" i="1" s="1"/>
  <c r="K34" i="1"/>
  <c r="N34" i="1" s="1"/>
  <c r="K33" i="1"/>
  <c r="N33" i="1" s="1"/>
  <c r="K32" i="1"/>
  <c r="N32" i="1" s="1"/>
  <c r="K31" i="1"/>
  <c r="N31" i="1" s="1"/>
  <c r="K30" i="1"/>
  <c r="L30" i="1" s="1"/>
  <c r="B35" i="1"/>
  <c r="B34" i="1"/>
  <c r="B33" i="1"/>
  <c r="B32" i="1"/>
  <c r="B31" i="1"/>
  <c r="B22" i="17"/>
  <c r="B21" i="17"/>
  <c r="B20" i="17"/>
  <c r="B19" i="17"/>
  <c r="A38" i="14"/>
  <c r="A38" i="17" s="1"/>
  <c r="A37" i="14"/>
  <c r="A37" i="17" s="1"/>
  <c r="F32" i="14"/>
  <c r="F31" i="14"/>
  <c r="A33" i="26" s="1"/>
  <c r="F30" i="14"/>
  <c r="A32" i="26" s="1"/>
  <c r="F29" i="14"/>
  <c r="A31" i="26" s="1"/>
  <c r="F28" i="14"/>
  <c r="A30" i="26" s="1"/>
  <c r="AF6" i="13"/>
  <c r="A17" i="14"/>
  <c r="AE6" i="13" s="1"/>
  <c r="A16" i="14"/>
  <c r="A21" i="17" s="1"/>
  <c r="A15" i="14"/>
  <c r="AC6" i="13" s="1"/>
  <c r="P44" i="1"/>
  <c r="H38" i="1"/>
  <c r="H24" i="17"/>
  <c r="H32" i="17" s="1"/>
  <c r="H34" i="17" s="1"/>
  <c r="S11" i="13"/>
  <c r="T11" i="13"/>
  <c r="V11" i="13"/>
  <c r="W11" i="13"/>
  <c r="Y11" i="13"/>
  <c r="AA11" i="13"/>
  <c r="AB11" i="13"/>
  <c r="AC11" i="13"/>
  <c r="AD11" i="13"/>
  <c r="AE11" i="13"/>
  <c r="AF11" i="13"/>
  <c r="AG11" i="13"/>
  <c r="AH11" i="13"/>
  <c r="AI11" i="13"/>
  <c r="AJ11" i="13"/>
  <c r="AK11" i="13"/>
  <c r="AL11" i="13"/>
  <c r="AM11" i="13"/>
  <c r="AO11" i="13"/>
  <c r="AP11" i="13"/>
  <c r="AQ11" i="13"/>
  <c r="AR11" i="13"/>
  <c r="AS11" i="13"/>
  <c r="AU11" i="13"/>
  <c r="AV11" i="13"/>
  <c r="N30" i="17"/>
  <c r="S42" i="1"/>
  <c r="T10" i="15"/>
  <c r="U10" i="15"/>
  <c r="V10" i="15"/>
  <c r="V11" i="15"/>
  <c r="W10" i="15"/>
  <c r="W11" i="15"/>
  <c r="X10" i="15"/>
  <c r="X11" i="15"/>
  <c r="Y10" i="15"/>
  <c r="Y11" i="15"/>
  <c r="Z10" i="15"/>
  <c r="Z11" i="15"/>
  <c r="AA10" i="15"/>
  <c r="AA11" i="15"/>
  <c r="AB10" i="15"/>
  <c r="AB11" i="15"/>
  <c r="AC10" i="15"/>
  <c r="AC11" i="15"/>
  <c r="AD11" i="15"/>
  <c r="AE10" i="15"/>
  <c r="AE11" i="15"/>
  <c r="AF10" i="15"/>
  <c r="AF11" i="15"/>
  <c r="AG10" i="15"/>
  <c r="AG11" i="15"/>
  <c r="AH10" i="15"/>
  <c r="AH11" i="15"/>
  <c r="AI10" i="15"/>
  <c r="AI11" i="15"/>
  <c r="AJ10" i="15"/>
  <c r="AJ11" i="15"/>
  <c r="U10" i="13"/>
  <c r="V10" i="13"/>
  <c r="W10" i="13"/>
  <c r="X10" i="13"/>
  <c r="Y10" i="13"/>
  <c r="Z10" i="13"/>
  <c r="AA10" i="13"/>
  <c r="AB10" i="13"/>
  <c r="AC10" i="13"/>
  <c r="AD10" i="13"/>
  <c r="AE10" i="13"/>
  <c r="AF10" i="13"/>
  <c r="AG10" i="13"/>
  <c r="AH10" i="13"/>
  <c r="AI10" i="13"/>
  <c r="AJ10" i="13"/>
  <c r="AK10" i="13"/>
  <c r="AL10" i="13"/>
  <c r="AN10" i="13"/>
  <c r="AO10" i="13"/>
  <c r="AP10" i="13"/>
  <c r="AQ10" i="13"/>
  <c r="AR10" i="13"/>
  <c r="AS10" i="13"/>
  <c r="AU10" i="13"/>
  <c r="AV10" i="13"/>
  <c r="Q12" i="5"/>
  <c r="E12" i="5" s="1"/>
  <c r="Q13" i="5"/>
  <c r="E13" i="5" s="1"/>
  <c r="K42" i="5"/>
  <c r="K74" i="5" s="1"/>
  <c r="L42" i="5"/>
  <c r="L74" i="5" s="1"/>
  <c r="S12" i="13"/>
  <c r="S13" i="13"/>
  <c r="S14" i="13"/>
  <c r="T12" i="13"/>
  <c r="U12" i="13"/>
  <c r="U13" i="13"/>
  <c r="U14" i="13"/>
  <c r="V13" i="13"/>
  <c r="V14" i="13"/>
  <c r="W12" i="13"/>
  <c r="W14" i="13"/>
  <c r="X12" i="13"/>
  <c r="X13" i="13"/>
  <c r="X14" i="13"/>
  <c r="Y13" i="13"/>
  <c r="Y14" i="13"/>
  <c r="Z12" i="13"/>
  <c r="Z13" i="13"/>
  <c r="Z14" i="13"/>
  <c r="AA13" i="13"/>
  <c r="AA14" i="13"/>
  <c r="AB12" i="13"/>
  <c r="AB14" i="13"/>
  <c r="AC12" i="13"/>
  <c r="AD13" i="13"/>
  <c r="AD14" i="13"/>
  <c r="AE12" i="13"/>
  <c r="AE13" i="13"/>
  <c r="AE14" i="13"/>
  <c r="AF12" i="13"/>
  <c r="AF13" i="13"/>
  <c r="AF14" i="13"/>
  <c r="AG12" i="13"/>
  <c r="AG13" i="13"/>
  <c r="AG14" i="13"/>
  <c r="AH12" i="13"/>
  <c r="AH13" i="13"/>
  <c r="AH14" i="13"/>
  <c r="AI12" i="13"/>
  <c r="AI13" i="13"/>
  <c r="AI14" i="13"/>
  <c r="AJ12" i="13"/>
  <c r="AJ13" i="13"/>
  <c r="AJ14" i="13"/>
  <c r="AK12" i="13"/>
  <c r="AK13" i="13"/>
  <c r="AL12" i="13"/>
  <c r="AL13" i="13"/>
  <c r="AL14" i="13"/>
  <c r="AM12" i="13"/>
  <c r="AM13" i="13"/>
  <c r="AM14" i="13"/>
  <c r="AN12" i="13"/>
  <c r="AN13" i="13"/>
  <c r="AN14" i="13"/>
  <c r="AO13" i="13"/>
  <c r="AO14" i="13"/>
  <c r="AP12" i="13"/>
  <c r="AP13" i="13"/>
  <c r="AP14" i="13"/>
  <c r="AQ12" i="13"/>
  <c r="AQ13" i="13"/>
  <c r="AQ14" i="13"/>
  <c r="AR12" i="13"/>
  <c r="AR14" i="13"/>
  <c r="AS12" i="13"/>
  <c r="AS13" i="13"/>
  <c r="AS14" i="13"/>
  <c r="AT12" i="13"/>
  <c r="AT13" i="13"/>
  <c r="AT14" i="13"/>
  <c r="AU12" i="13"/>
  <c r="AU13" i="13"/>
  <c r="AU14" i="13"/>
  <c r="AV12" i="13"/>
  <c r="AV13" i="13"/>
  <c r="AV14" i="13"/>
  <c r="S12" i="15"/>
  <c r="S13" i="15"/>
  <c r="S14" i="15"/>
  <c r="T12" i="15"/>
  <c r="T15" i="15"/>
  <c r="M6" i="15"/>
  <c r="Q10" i="15" s="1"/>
  <c r="S10" i="15" s="1"/>
  <c r="U13" i="15"/>
  <c r="U14" i="15"/>
  <c r="U15" i="15"/>
  <c r="V12" i="15"/>
  <c r="V13" i="15"/>
  <c r="V15" i="15"/>
  <c r="W12" i="15"/>
  <c r="W13" i="15"/>
  <c r="W14" i="15"/>
  <c r="X12" i="15"/>
  <c r="X13" i="15"/>
  <c r="X14" i="15"/>
  <c r="X15" i="15"/>
  <c r="Y12" i="15"/>
  <c r="Y13" i="15"/>
  <c r="Y14" i="15"/>
  <c r="Y15" i="15"/>
  <c r="Z12" i="15"/>
  <c r="Z13" i="15"/>
  <c r="Z14" i="15"/>
  <c r="Z15" i="15"/>
  <c r="AA12" i="15"/>
  <c r="AA13" i="15"/>
  <c r="AA14" i="15"/>
  <c r="AA15" i="15"/>
  <c r="AB12" i="15"/>
  <c r="AB13" i="15"/>
  <c r="AB14" i="15"/>
  <c r="AB15" i="15"/>
  <c r="AC12" i="15"/>
  <c r="AC13" i="15"/>
  <c r="AC14" i="15"/>
  <c r="AC15" i="15"/>
  <c r="AD12" i="15"/>
  <c r="AD13" i="15"/>
  <c r="AD14" i="15"/>
  <c r="AD15" i="15"/>
  <c r="AE12" i="15"/>
  <c r="AE14" i="15"/>
  <c r="AE15" i="15"/>
  <c r="AF12" i="15"/>
  <c r="AF13" i="15"/>
  <c r="AF14" i="15"/>
  <c r="AF15" i="15"/>
  <c r="AG12" i="15"/>
  <c r="AG13" i="15"/>
  <c r="AG14" i="15"/>
  <c r="AG15" i="15"/>
  <c r="AH13" i="15"/>
  <c r="AH14" i="15"/>
  <c r="AH15" i="15"/>
  <c r="AI12" i="15"/>
  <c r="AI13" i="15"/>
  <c r="AI14" i="15"/>
  <c r="AI15" i="15"/>
  <c r="AJ12" i="15"/>
  <c r="AJ13" i="15"/>
  <c r="AJ14" i="15"/>
  <c r="AJ15" i="15"/>
  <c r="R23" i="15"/>
  <c r="R31" i="15"/>
  <c r="R39" i="15"/>
  <c r="A4" i="13"/>
  <c r="B2" i="13"/>
  <c r="B2" i="15"/>
  <c r="A4" i="15"/>
  <c r="B5" i="10"/>
  <c r="B8" i="10"/>
  <c r="Y12" i="13"/>
  <c r="V12" i="13"/>
  <c r="V15" i="13"/>
  <c r="V16" i="13"/>
  <c r="V17" i="13"/>
  <c r="V18" i="13"/>
  <c r="V19" i="13"/>
  <c r="V20" i="13"/>
  <c r="V21" i="13"/>
  <c r="V22" i="13"/>
  <c r="V23" i="13"/>
  <c r="V24" i="13"/>
  <c r="V25" i="13"/>
  <c r="V26" i="13"/>
  <c r="V27" i="13"/>
  <c r="V28" i="13"/>
  <c r="V29" i="13"/>
  <c r="V30" i="13"/>
  <c r="V31" i="13"/>
  <c r="V32" i="13"/>
  <c r="V33" i="13"/>
  <c r="V34" i="13"/>
  <c r="V35" i="13"/>
  <c r="V36" i="13"/>
  <c r="V37" i="13"/>
  <c r="V38" i="13"/>
  <c r="V39" i="13"/>
  <c r="K12" i="1"/>
  <c r="N12" i="1" s="1"/>
  <c r="AD12" i="13"/>
  <c r="Q46" i="5"/>
  <c r="E46" i="5" s="1"/>
  <c r="Q47" i="5"/>
  <c r="Q27" i="5"/>
  <c r="E27" i="5" s="1"/>
  <c r="I42" i="5"/>
  <c r="I74" i="5" s="1"/>
  <c r="J42" i="5"/>
  <c r="J74" i="5" s="1"/>
  <c r="W74" i="5" s="1"/>
  <c r="J73" i="5"/>
  <c r="Q14" i="5"/>
  <c r="E14" i="5" s="1"/>
  <c r="Q15" i="5"/>
  <c r="E15" i="5" s="1"/>
  <c r="Q16" i="5"/>
  <c r="E16" i="5" s="1"/>
  <c r="Q17" i="5"/>
  <c r="E17" i="5" s="1"/>
  <c r="Q20" i="5"/>
  <c r="E20" i="5" s="1"/>
  <c r="Q19" i="5"/>
  <c r="E19" i="5" s="1"/>
  <c r="Q21" i="5"/>
  <c r="E21" i="5" s="1"/>
  <c r="Q828" i="5"/>
  <c r="E828" i="5" s="1"/>
  <c r="E47" i="5"/>
  <c r="Q45" i="5"/>
  <c r="E45" i="5" s="1"/>
  <c r="Q44" i="5"/>
  <c r="E44" i="5" s="1"/>
  <c r="Q38" i="5"/>
  <c r="Q37" i="5"/>
  <c r="E37" i="5" s="1"/>
  <c r="Q36" i="5"/>
  <c r="E36" i="5" s="1"/>
  <c r="Q35" i="5"/>
  <c r="E35" i="5" s="1"/>
  <c r="Q34" i="5"/>
  <c r="Q33" i="5"/>
  <c r="E33" i="5" s="1"/>
  <c r="Q32" i="5"/>
  <c r="E32" i="5" s="1"/>
  <c r="Q31" i="5"/>
  <c r="E31" i="5" s="1"/>
  <c r="Q30" i="5"/>
  <c r="Q29" i="5"/>
  <c r="E29" i="5" s="1"/>
  <c r="Q28" i="5"/>
  <c r="E28" i="5" s="1"/>
  <c r="Q26" i="5"/>
  <c r="E26" i="5" s="1"/>
  <c r="Q25" i="5"/>
  <c r="E25" i="5" s="1"/>
  <c r="Q24" i="5"/>
  <c r="E24" i="5" s="1"/>
  <c r="Q23" i="5"/>
  <c r="E23" i="5" s="1"/>
  <c r="Q22" i="5"/>
  <c r="E22" i="5" s="1"/>
  <c r="Q18" i="5"/>
  <c r="E18" i="5" s="1"/>
  <c r="AH23" i="5"/>
  <c r="AH24" i="5"/>
  <c r="AH25" i="5"/>
  <c r="AH26" i="5"/>
  <c r="AH27" i="5"/>
  <c r="AH28" i="5"/>
  <c r="AH29" i="5"/>
  <c r="AH30" i="5"/>
  <c r="AH31" i="5"/>
  <c r="AH32" i="5"/>
  <c r="AH33" i="5"/>
  <c r="AH34" i="5"/>
  <c r="AH35" i="5"/>
  <c r="AH36" i="5"/>
  <c r="AH37" i="5"/>
  <c r="AH38" i="5"/>
  <c r="AH44" i="5"/>
  <c r="AH45" i="5"/>
  <c r="AH46" i="5"/>
  <c r="AH47" i="5"/>
  <c r="AH48" i="5"/>
  <c r="AH49" i="5"/>
  <c r="AH50" i="5"/>
  <c r="AH51" i="5"/>
  <c r="AH52" i="5"/>
  <c r="AH53" i="5"/>
  <c r="AH54" i="5"/>
  <c r="AH55" i="5"/>
  <c r="AH56" i="5"/>
  <c r="AH57" i="5"/>
  <c r="AH58" i="5"/>
  <c r="AH59" i="5"/>
  <c r="AH60" i="5"/>
  <c r="AH61" i="5"/>
  <c r="AH62" i="5"/>
  <c r="AH63" i="5"/>
  <c r="AH64" i="5"/>
  <c r="AH65" i="5"/>
  <c r="AH66" i="5"/>
  <c r="AH67" i="5"/>
  <c r="AH68" i="5"/>
  <c r="AH69" i="5"/>
  <c r="AH77" i="5"/>
  <c r="AH78" i="5"/>
  <c r="AH79" i="5"/>
  <c r="AH80" i="5"/>
  <c r="AH81" i="5"/>
  <c r="AH82" i="5"/>
  <c r="AH83" i="5"/>
  <c r="AH84" i="5"/>
  <c r="AH85" i="5"/>
  <c r="AH86" i="5"/>
  <c r="AH87" i="5"/>
  <c r="AH88" i="5"/>
  <c r="AH89" i="5"/>
  <c r="AH90" i="5"/>
  <c r="AH91" i="5"/>
  <c r="AH92" i="5"/>
  <c r="AH93" i="5"/>
  <c r="AH94" i="5"/>
  <c r="AH95" i="5"/>
  <c r="AH96" i="5"/>
  <c r="AH97" i="5"/>
  <c r="AH98" i="5"/>
  <c r="AH99" i="5"/>
  <c r="AH100" i="5"/>
  <c r="AH101" i="5"/>
  <c r="AH102" i="5"/>
  <c r="AH110" i="5"/>
  <c r="AH111" i="5"/>
  <c r="AH112" i="5"/>
  <c r="AH113" i="5"/>
  <c r="AH114" i="5"/>
  <c r="AH115" i="5"/>
  <c r="AH116" i="5"/>
  <c r="AH117" i="5"/>
  <c r="AH118" i="5"/>
  <c r="AH119" i="5"/>
  <c r="F119" i="5"/>
  <c r="AH120" i="5"/>
  <c r="F120" i="5" s="1"/>
  <c r="AH121" i="5"/>
  <c r="F121" i="5" s="1"/>
  <c r="AH122" i="5"/>
  <c r="F122" i="5" s="1"/>
  <c r="R122" i="5" s="1"/>
  <c r="AH123" i="5"/>
  <c r="F123" i="5" s="1"/>
  <c r="R123" i="5" s="1"/>
  <c r="X123" i="5" s="1"/>
  <c r="AH124" i="5"/>
  <c r="F124" i="5" s="1"/>
  <c r="R124" i="5" s="1"/>
  <c r="X124" i="5" s="1"/>
  <c r="AH125" i="5"/>
  <c r="F125" i="5" s="1"/>
  <c r="AH126" i="5"/>
  <c r="F126" i="5" s="1"/>
  <c r="R126" i="5" s="1"/>
  <c r="W126" i="5" s="1"/>
  <c r="AH127" i="5"/>
  <c r="F127" i="5"/>
  <c r="AH128" i="5"/>
  <c r="F128" i="5" s="1"/>
  <c r="AH129" i="5"/>
  <c r="F129" i="5" s="1"/>
  <c r="AH130" i="5"/>
  <c r="F130" i="5" s="1"/>
  <c r="R130" i="5" s="1"/>
  <c r="AH131" i="5"/>
  <c r="F131" i="5"/>
  <c r="AH132" i="5"/>
  <c r="F132" i="5" s="1"/>
  <c r="AH133" i="5"/>
  <c r="F133" i="5" s="1"/>
  <c r="AH134" i="5"/>
  <c r="F134" i="5" s="1"/>
  <c r="AH135" i="5"/>
  <c r="F135" i="5"/>
  <c r="AH143" i="5"/>
  <c r="F143" i="5" s="1"/>
  <c r="AH144" i="5"/>
  <c r="F144" i="5" s="1"/>
  <c r="AH145" i="5"/>
  <c r="F145" i="5" s="1"/>
  <c r="AH146" i="5"/>
  <c r="F146" i="5" s="1"/>
  <c r="AH147" i="5"/>
  <c r="F147" i="5" s="1"/>
  <c r="AH148" i="5"/>
  <c r="F148" i="5" s="1"/>
  <c r="AH149" i="5"/>
  <c r="F149" i="5" s="1"/>
  <c r="AH150" i="5"/>
  <c r="F150" i="5"/>
  <c r="AH151" i="5"/>
  <c r="F151" i="5" s="1"/>
  <c r="AH152" i="5"/>
  <c r="F152" i="5" s="1"/>
  <c r="AH153" i="5"/>
  <c r="F153" i="5" s="1"/>
  <c r="AH154" i="5"/>
  <c r="F154" i="5"/>
  <c r="AH155" i="5"/>
  <c r="F155" i="5" s="1"/>
  <c r="AH156" i="5"/>
  <c r="F156" i="5" s="1"/>
  <c r="AH157" i="5"/>
  <c r="F157" i="5" s="1"/>
  <c r="AH158" i="5"/>
  <c r="F158" i="5"/>
  <c r="AH159" i="5"/>
  <c r="F159" i="5" s="1"/>
  <c r="R159" i="5" s="1"/>
  <c r="AH160" i="5"/>
  <c r="F160" i="5" s="1"/>
  <c r="AH161" i="5"/>
  <c r="F161" i="5" s="1"/>
  <c r="AH162" i="5"/>
  <c r="F162" i="5" s="1"/>
  <c r="AH163" i="5"/>
  <c r="F163" i="5" s="1"/>
  <c r="R163" i="5" s="1"/>
  <c r="AH164" i="5"/>
  <c r="F164" i="5" s="1"/>
  <c r="AH165" i="5"/>
  <c r="F165" i="5" s="1"/>
  <c r="AH166" i="5"/>
  <c r="F166" i="5"/>
  <c r="AH167" i="5"/>
  <c r="F167" i="5" s="1"/>
  <c r="R167" i="5" s="1"/>
  <c r="AH168" i="5"/>
  <c r="F168" i="5" s="1"/>
  <c r="AH176" i="5"/>
  <c r="F176" i="5" s="1"/>
  <c r="AH177" i="5"/>
  <c r="F177" i="5"/>
  <c r="AH178" i="5"/>
  <c r="F178" i="5" s="1"/>
  <c r="R178" i="5" s="1"/>
  <c r="AH179" i="5"/>
  <c r="F179" i="5" s="1"/>
  <c r="AH180" i="5"/>
  <c r="F180" i="5" s="1"/>
  <c r="AH181" i="5"/>
  <c r="F181" i="5"/>
  <c r="AH182" i="5"/>
  <c r="F182" i="5" s="1"/>
  <c r="AH183" i="5"/>
  <c r="F183" i="5" s="1"/>
  <c r="AH184" i="5"/>
  <c r="F184" i="5" s="1"/>
  <c r="AH185" i="5"/>
  <c r="F185" i="5" s="1"/>
  <c r="AH186" i="5"/>
  <c r="F186" i="5" s="1"/>
  <c r="AH187" i="5"/>
  <c r="F187" i="5" s="1"/>
  <c r="AH188" i="5"/>
  <c r="F188" i="5" s="1"/>
  <c r="AH189" i="5"/>
  <c r="F189" i="5"/>
  <c r="AH190" i="5"/>
  <c r="F190" i="5" s="1"/>
  <c r="AH191" i="5"/>
  <c r="F191" i="5" s="1"/>
  <c r="AH192" i="5"/>
  <c r="F192" i="5" s="1"/>
  <c r="AH193" i="5"/>
  <c r="F193" i="5"/>
  <c r="AH194" i="5"/>
  <c r="F194" i="5" s="1"/>
  <c r="AH195" i="5"/>
  <c r="F195" i="5" s="1"/>
  <c r="AH196" i="5"/>
  <c r="F196" i="5" s="1"/>
  <c r="AH197" i="5"/>
  <c r="F197" i="5"/>
  <c r="AH198" i="5"/>
  <c r="F198" i="5" s="1"/>
  <c r="AH199" i="5"/>
  <c r="F199" i="5" s="1"/>
  <c r="AH200" i="5"/>
  <c r="F200" i="5" s="1"/>
  <c r="AH201" i="5"/>
  <c r="F201" i="5" s="1"/>
  <c r="AH209" i="5"/>
  <c r="F209" i="5" s="1"/>
  <c r="AH210" i="5"/>
  <c r="F210" i="5" s="1"/>
  <c r="AH211" i="5"/>
  <c r="F211" i="5" s="1"/>
  <c r="AH212" i="5"/>
  <c r="F212" i="5" s="1"/>
  <c r="AH213" i="5"/>
  <c r="F213" i="5" s="1"/>
  <c r="AH214" i="5"/>
  <c r="F214" i="5" s="1"/>
  <c r="AH215" i="5"/>
  <c r="F215" i="5" s="1"/>
  <c r="AH216" i="5"/>
  <c r="F216" i="5" s="1"/>
  <c r="AH217" i="5"/>
  <c r="F217" i="5" s="1"/>
  <c r="AH218" i="5"/>
  <c r="F218" i="5" s="1"/>
  <c r="AH219" i="5"/>
  <c r="F219" i="5" s="1"/>
  <c r="AH220" i="5"/>
  <c r="F220" i="5" s="1"/>
  <c r="AH221" i="5"/>
  <c r="F221" i="5" s="1"/>
  <c r="AH222" i="5"/>
  <c r="F222" i="5" s="1"/>
  <c r="AH223" i="5"/>
  <c r="F223" i="5" s="1"/>
  <c r="AH224" i="5"/>
  <c r="F224" i="5" s="1"/>
  <c r="AH225" i="5"/>
  <c r="F225" i="5" s="1"/>
  <c r="AH226" i="5"/>
  <c r="F226" i="5" s="1"/>
  <c r="AH227" i="5"/>
  <c r="F227" i="5" s="1"/>
  <c r="AH228" i="5"/>
  <c r="F228" i="5" s="1"/>
  <c r="AH229" i="5"/>
  <c r="F229" i="5" s="1"/>
  <c r="AH230" i="5"/>
  <c r="F230" i="5" s="1"/>
  <c r="AH231" i="5"/>
  <c r="F231" i="5" s="1"/>
  <c r="AH232" i="5"/>
  <c r="F232" i="5" s="1"/>
  <c r="AH233" i="5"/>
  <c r="F233" i="5" s="1"/>
  <c r="AH234" i="5"/>
  <c r="F234" i="5" s="1"/>
  <c r="AH242" i="5"/>
  <c r="F242" i="5" s="1"/>
  <c r="AH243" i="5"/>
  <c r="F243" i="5" s="1"/>
  <c r="AH244" i="5"/>
  <c r="F244" i="5" s="1"/>
  <c r="AH245" i="5"/>
  <c r="F245" i="5" s="1"/>
  <c r="AH246" i="5"/>
  <c r="F246" i="5" s="1"/>
  <c r="AH247" i="5"/>
  <c r="F247" i="5" s="1"/>
  <c r="AH248" i="5"/>
  <c r="F248" i="5" s="1"/>
  <c r="AH249" i="5"/>
  <c r="F249" i="5" s="1"/>
  <c r="AH250" i="5"/>
  <c r="F250" i="5" s="1"/>
  <c r="AH251" i="5"/>
  <c r="F251" i="5" s="1"/>
  <c r="AH252" i="5"/>
  <c r="F252" i="5" s="1"/>
  <c r="AH253" i="5"/>
  <c r="F253" i="5" s="1"/>
  <c r="AH254" i="5"/>
  <c r="F254" i="5" s="1"/>
  <c r="AH255" i="5"/>
  <c r="F255" i="5" s="1"/>
  <c r="AH256" i="5"/>
  <c r="F256" i="5" s="1"/>
  <c r="AH257" i="5"/>
  <c r="F257" i="5" s="1"/>
  <c r="AH258" i="5"/>
  <c r="F258" i="5" s="1"/>
  <c r="AH259" i="5"/>
  <c r="F259" i="5" s="1"/>
  <c r="AH260" i="5"/>
  <c r="F260" i="5" s="1"/>
  <c r="AH261" i="5"/>
  <c r="F261" i="5" s="1"/>
  <c r="AH262" i="5"/>
  <c r="F262" i="5" s="1"/>
  <c r="AH263" i="5"/>
  <c r="F263" i="5" s="1"/>
  <c r="AH264" i="5"/>
  <c r="F264" i="5" s="1"/>
  <c r="AH265" i="5"/>
  <c r="F265" i="5" s="1"/>
  <c r="AH266" i="5"/>
  <c r="F266" i="5" s="1"/>
  <c r="AH267" i="5"/>
  <c r="F267" i="5" s="1"/>
  <c r="AH275" i="5"/>
  <c r="F275" i="5" s="1"/>
  <c r="AH276" i="5"/>
  <c r="F276" i="5" s="1"/>
  <c r="AH277" i="5"/>
  <c r="F277" i="5" s="1"/>
  <c r="AH278" i="5"/>
  <c r="F278" i="5" s="1"/>
  <c r="AH279" i="5"/>
  <c r="F279" i="5" s="1"/>
  <c r="AH280" i="5"/>
  <c r="F280" i="5" s="1"/>
  <c r="AH281" i="5"/>
  <c r="F281" i="5" s="1"/>
  <c r="AH282" i="5"/>
  <c r="F282" i="5" s="1"/>
  <c r="AH283" i="5"/>
  <c r="F283" i="5" s="1"/>
  <c r="AH284" i="5"/>
  <c r="F284" i="5" s="1"/>
  <c r="AH285" i="5"/>
  <c r="F285" i="5" s="1"/>
  <c r="AH286" i="5"/>
  <c r="F286" i="5" s="1"/>
  <c r="AH287" i="5"/>
  <c r="F287" i="5" s="1"/>
  <c r="AH288" i="5"/>
  <c r="F288" i="5" s="1"/>
  <c r="AH289" i="5"/>
  <c r="F289" i="5" s="1"/>
  <c r="AH290" i="5"/>
  <c r="F290" i="5" s="1"/>
  <c r="AH291" i="5"/>
  <c r="F291" i="5" s="1"/>
  <c r="AH292" i="5"/>
  <c r="F292" i="5" s="1"/>
  <c r="AH293" i="5"/>
  <c r="F293" i="5" s="1"/>
  <c r="AH294" i="5"/>
  <c r="F294" i="5" s="1"/>
  <c r="AH295" i="5"/>
  <c r="F295" i="5" s="1"/>
  <c r="AH296" i="5"/>
  <c r="F296" i="5" s="1"/>
  <c r="AH297" i="5"/>
  <c r="F297" i="5" s="1"/>
  <c r="AH298" i="5"/>
  <c r="F298" i="5" s="1"/>
  <c r="AH299" i="5"/>
  <c r="F299" i="5" s="1"/>
  <c r="AH300" i="5"/>
  <c r="F300" i="5" s="1"/>
  <c r="AH308" i="5"/>
  <c r="F308" i="5" s="1"/>
  <c r="AH309" i="5"/>
  <c r="F309" i="5" s="1"/>
  <c r="AH310" i="5"/>
  <c r="F310" i="5" s="1"/>
  <c r="AH311" i="5"/>
  <c r="F311" i="5" s="1"/>
  <c r="AH312" i="5"/>
  <c r="F312" i="5" s="1"/>
  <c r="AH313" i="5"/>
  <c r="F313" i="5" s="1"/>
  <c r="AH314" i="5"/>
  <c r="F314" i="5" s="1"/>
  <c r="AH315" i="5"/>
  <c r="F315" i="5" s="1"/>
  <c r="AH316" i="5"/>
  <c r="F316" i="5" s="1"/>
  <c r="AH317" i="5"/>
  <c r="F317" i="5" s="1"/>
  <c r="AH318" i="5"/>
  <c r="F318" i="5" s="1"/>
  <c r="AH319" i="5"/>
  <c r="F319" i="5" s="1"/>
  <c r="AH320" i="5"/>
  <c r="F320" i="5" s="1"/>
  <c r="AH321" i="5"/>
  <c r="F321" i="5" s="1"/>
  <c r="AH322" i="5"/>
  <c r="F322" i="5" s="1"/>
  <c r="AH323" i="5"/>
  <c r="F323" i="5" s="1"/>
  <c r="AH324" i="5"/>
  <c r="F324" i="5" s="1"/>
  <c r="AH325" i="5"/>
  <c r="F325" i="5" s="1"/>
  <c r="AH326" i="5"/>
  <c r="F326" i="5" s="1"/>
  <c r="AH327" i="5"/>
  <c r="F327" i="5" s="1"/>
  <c r="AH328" i="5"/>
  <c r="F328" i="5" s="1"/>
  <c r="AH329" i="5"/>
  <c r="F329" i="5" s="1"/>
  <c r="AH330" i="5"/>
  <c r="F330" i="5" s="1"/>
  <c r="AH331" i="5"/>
  <c r="F331" i="5" s="1"/>
  <c r="AH332" i="5"/>
  <c r="F332" i="5" s="1"/>
  <c r="AH333" i="5"/>
  <c r="F333" i="5" s="1"/>
  <c r="AH341" i="5"/>
  <c r="F341" i="5" s="1"/>
  <c r="AH342" i="5"/>
  <c r="F342" i="5" s="1"/>
  <c r="AH343" i="5"/>
  <c r="F343" i="5" s="1"/>
  <c r="AH344" i="5"/>
  <c r="F344" i="5" s="1"/>
  <c r="AH345" i="5"/>
  <c r="F345" i="5" s="1"/>
  <c r="AH346" i="5"/>
  <c r="F346" i="5" s="1"/>
  <c r="AH347" i="5"/>
  <c r="F347" i="5" s="1"/>
  <c r="AH348" i="5"/>
  <c r="F348" i="5" s="1"/>
  <c r="AH349" i="5"/>
  <c r="F349" i="5" s="1"/>
  <c r="AH350" i="5"/>
  <c r="F350" i="5" s="1"/>
  <c r="AH351" i="5"/>
  <c r="F351" i="5" s="1"/>
  <c r="AH352" i="5"/>
  <c r="F352" i="5" s="1"/>
  <c r="AH353" i="5"/>
  <c r="F353" i="5" s="1"/>
  <c r="AH354" i="5"/>
  <c r="F354" i="5" s="1"/>
  <c r="AH355" i="5"/>
  <c r="F355" i="5" s="1"/>
  <c r="AH356" i="5"/>
  <c r="F356" i="5" s="1"/>
  <c r="AH357" i="5"/>
  <c r="F357" i="5" s="1"/>
  <c r="AH358" i="5"/>
  <c r="F358" i="5" s="1"/>
  <c r="AH359" i="5"/>
  <c r="F359" i="5" s="1"/>
  <c r="AH360" i="5"/>
  <c r="F360" i="5" s="1"/>
  <c r="AH361" i="5"/>
  <c r="F361" i="5" s="1"/>
  <c r="AH362" i="5"/>
  <c r="F362" i="5" s="1"/>
  <c r="AH363" i="5"/>
  <c r="F363" i="5" s="1"/>
  <c r="AH364" i="5"/>
  <c r="F364" i="5" s="1"/>
  <c r="AH365" i="5"/>
  <c r="F365" i="5" s="1"/>
  <c r="AH366" i="5"/>
  <c r="F366" i="5" s="1"/>
  <c r="AH374" i="5"/>
  <c r="F374" i="5" s="1"/>
  <c r="AH375" i="5"/>
  <c r="F375" i="5" s="1"/>
  <c r="AH376" i="5"/>
  <c r="F376" i="5" s="1"/>
  <c r="AH377" i="5"/>
  <c r="F377" i="5" s="1"/>
  <c r="AH378" i="5"/>
  <c r="F378" i="5" s="1"/>
  <c r="AH379" i="5"/>
  <c r="F379" i="5" s="1"/>
  <c r="AH380" i="5"/>
  <c r="F380" i="5" s="1"/>
  <c r="AH381" i="5"/>
  <c r="F381" i="5" s="1"/>
  <c r="AH382" i="5"/>
  <c r="F382" i="5" s="1"/>
  <c r="AH383" i="5"/>
  <c r="F383" i="5" s="1"/>
  <c r="AH384" i="5"/>
  <c r="F384" i="5" s="1"/>
  <c r="AH385" i="5"/>
  <c r="F385" i="5" s="1"/>
  <c r="AH386" i="5"/>
  <c r="F386" i="5" s="1"/>
  <c r="AH387" i="5"/>
  <c r="F387" i="5" s="1"/>
  <c r="AH388" i="5"/>
  <c r="F388" i="5" s="1"/>
  <c r="AH389" i="5"/>
  <c r="F389" i="5" s="1"/>
  <c r="AH390" i="5"/>
  <c r="F390" i="5" s="1"/>
  <c r="AH391" i="5"/>
  <c r="F391" i="5" s="1"/>
  <c r="AH392" i="5"/>
  <c r="F392" i="5" s="1"/>
  <c r="AH393" i="5"/>
  <c r="F393" i="5" s="1"/>
  <c r="AH394" i="5"/>
  <c r="F394" i="5" s="1"/>
  <c r="AH395" i="5"/>
  <c r="F395" i="5" s="1"/>
  <c r="AH396" i="5"/>
  <c r="F396" i="5" s="1"/>
  <c r="AH397" i="5"/>
  <c r="F397" i="5" s="1"/>
  <c r="AH398" i="5"/>
  <c r="F398" i="5" s="1"/>
  <c r="AH399" i="5"/>
  <c r="F399" i="5" s="1"/>
  <c r="AH407" i="5"/>
  <c r="F407" i="5" s="1"/>
  <c r="AH408" i="5"/>
  <c r="F408" i="5" s="1"/>
  <c r="AH409" i="5"/>
  <c r="F409" i="5" s="1"/>
  <c r="AH410" i="5"/>
  <c r="F410" i="5" s="1"/>
  <c r="AH411" i="5"/>
  <c r="F411" i="5" s="1"/>
  <c r="AH412" i="5"/>
  <c r="F412" i="5" s="1"/>
  <c r="AH413" i="5"/>
  <c r="F413" i="5" s="1"/>
  <c r="AH414" i="5"/>
  <c r="F414" i="5" s="1"/>
  <c r="AH415" i="5"/>
  <c r="F415" i="5" s="1"/>
  <c r="AH416" i="5"/>
  <c r="F416" i="5" s="1"/>
  <c r="AH417" i="5"/>
  <c r="F417" i="5" s="1"/>
  <c r="AH418" i="5"/>
  <c r="F418" i="5" s="1"/>
  <c r="AH419" i="5"/>
  <c r="F419" i="5" s="1"/>
  <c r="AH420" i="5"/>
  <c r="F420" i="5" s="1"/>
  <c r="AH421" i="5"/>
  <c r="F421" i="5" s="1"/>
  <c r="AH422" i="5"/>
  <c r="F422" i="5" s="1"/>
  <c r="R422" i="5" s="1"/>
  <c r="U422" i="5" s="1"/>
  <c r="AH423" i="5"/>
  <c r="F423" i="5" s="1"/>
  <c r="AH424" i="5"/>
  <c r="F424" i="5" s="1"/>
  <c r="AH425" i="5"/>
  <c r="F425" i="5" s="1"/>
  <c r="AH426" i="5"/>
  <c r="F426" i="5" s="1"/>
  <c r="AH427" i="5"/>
  <c r="F427" i="5" s="1"/>
  <c r="AH428" i="5"/>
  <c r="F428" i="5" s="1"/>
  <c r="AH429" i="5"/>
  <c r="F429" i="5" s="1"/>
  <c r="AH430" i="5"/>
  <c r="F430" i="5"/>
  <c r="AH431" i="5"/>
  <c r="F431" i="5" s="1"/>
  <c r="AH432" i="5"/>
  <c r="F432" i="5" s="1"/>
  <c r="AH440" i="5"/>
  <c r="F440" i="5" s="1"/>
  <c r="AH441" i="5"/>
  <c r="F441" i="5" s="1"/>
  <c r="AH442" i="5"/>
  <c r="F442" i="5" s="1"/>
  <c r="AH443" i="5"/>
  <c r="F443" i="5" s="1"/>
  <c r="AH444" i="5"/>
  <c r="F444" i="5" s="1"/>
  <c r="AH445" i="5"/>
  <c r="F445" i="5"/>
  <c r="AH446" i="5"/>
  <c r="F446" i="5" s="1"/>
  <c r="AH447" i="5"/>
  <c r="F447" i="5" s="1"/>
  <c r="AH448" i="5"/>
  <c r="F448" i="5" s="1"/>
  <c r="AH449" i="5"/>
  <c r="F449" i="5" s="1"/>
  <c r="AH450" i="5"/>
  <c r="F450" i="5" s="1"/>
  <c r="AH451" i="5"/>
  <c r="F451" i="5" s="1"/>
  <c r="AH452" i="5"/>
  <c r="F452" i="5" s="1"/>
  <c r="AH453" i="5"/>
  <c r="F453" i="5"/>
  <c r="AH454" i="5"/>
  <c r="F454" i="5" s="1"/>
  <c r="AH455" i="5"/>
  <c r="F455" i="5" s="1"/>
  <c r="AH456" i="5"/>
  <c r="F456" i="5" s="1"/>
  <c r="AH457" i="5"/>
  <c r="F457" i="5" s="1"/>
  <c r="AH458" i="5"/>
  <c r="F458" i="5" s="1"/>
  <c r="AH459" i="5"/>
  <c r="F459" i="5" s="1"/>
  <c r="AH460" i="5"/>
  <c r="F460" i="5" s="1"/>
  <c r="AH461" i="5"/>
  <c r="F461" i="5" s="1"/>
  <c r="AH462" i="5"/>
  <c r="F462" i="5" s="1"/>
  <c r="AH463" i="5"/>
  <c r="F463" i="5" s="1"/>
  <c r="AH464" i="5"/>
  <c r="F464" i="5" s="1"/>
  <c r="AH465" i="5"/>
  <c r="F465" i="5" s="1"/>
  <c r="AH473" i="5"/>
  <c r="F473" i="5" s="1"/>
  <c r="AH474" i="5"/>
  <c r="F474" i="5" s="1"/>
  <c r="AH475" i="5"/>
  <c r="F475" i="5" s="1"/>
  <c r="AH476" i="5"/>
  <c r="F476" i="5" s="1"/>
  <c r="R476" i="5" s="1"/>
  <c r="V476" i="5" s="1"/>
  <c r="AH477" i="5"/>
  <c r="F477" i="5" s="1"/>
  <c r="AH478" i="5"/>
  <c r="F478" i="5" s="1"/>
  <c r="AH479" i="5"/>
  <c r="F479" i="5" s="1"/>
  <c r="AH480" i="5"/>
  <c r="F480" i="5" s="1"/>
  <c r="AH481" i="5"/>
  <c r="F481" i="5" s="1"/>
  <c r="AH482" i="5"/>
  <c r="F482" i="5" s="1"/>
  <c r="AH483" i="5"/>
  <c r="F483" i="5" s="1"/>
  <c r="AH484" i="5"/>
  <c r="F484" i="5" s="1"/>
  <c r="AH485" i="5"/>
  <c r="F485" i="5" s="1"/>
  <c r="AH486" i="5"/>
  <c r="F486" i="5" s="1"/>
  <c r="AH487" i="5"/>
  <c r="F487" i="5" s="1"/>
  <c r="AH488" i="5"/>
  <c r="F488" i="5" s="1"/>
  <c r="AH489" i="5"/>
  <c r="F489" i="5" s="1"/>
  <c r="AH490" i="5"/>
  <c r="F490" i="5" s="1"/>
  <c r="AH491" i="5"/>
  <c r="F491" i="5" s="1"/>
  <c r="AH492" i="5"/>
  <c r="F492" i="5"/>
  <c r="AH493" i="5"/>
  <c r="F493" i="5" s="1"/>
  <c r="AH494" i="5"/>
  <c r="F494" i="5" s="1"/>
  <c r="AH495" i="5"/>
  <c r="F495" i="5" s="1"/>
  <c r="AH496" i="5"/>
  <c r="F496" i="5" s="1"/>
  <c r="AH497" i="5"/>
  <c r="F497" i="5" s="1"/>
  <c r="AH498" i="5"/>
  <c r="F498" i="5" s="1"/>
  <c r="AH506" i="5"/>
  <c r="F506" i="5" s="1"/>
  <c r="AH507" i="5"/>
  <c r="F507" i="5" s="1"/>
  <c r="AH508" i="5"/>
  <c r="F508" i="5" s="1"/>
  <c r="AH509" i="5"/>
  <c r="F509" i="5" s="1"/>
  <c r="AH510" i="5"/>
  <c r="F510" i="5" s="1"/>
  <c r="AH511" i="5"/>
  <c r="F511" i="5" s="1"/>
  <c r="AH512" i="5"/>
  <c r="F512" i="5" s="1"/>
  <c r="AH513" i="5"/>
  <c r="F513" i="5" s="1"/>
  <c r="AH514" i="5"/>
  <c r="F514" i="5" s="1"/>
  <c r="AH515" i="5"/>
  <c r="F515" i="5" s="1"/>
  <c r="AH516" i="5"/>
  <c r="F516" i="5" s="1"/>
  <c r="AH517" i="5"/>
  <c r="F517" i="5" s="1"/>
  <c r="AH518" i="5"/>
  <c r="F518" i="5" s="1"/>
  <c r="AH519" i="5"/>
  <c r="F519" i="5" s="1"/>
  <c r="AH520" i="5"/>
  <c r="F520" i="5" s="1"/>
  <c r="AH521" i="5"/>
  <c r="F521" i="5" s="1"/>
  <c r="AH522" i="5"/>
  <c r="F522" i="5" s="1"/>
  <c r="AH523" i="5"/>
  <c r="F523" i="5" s="1"/>
  <c r="AH524" i="5"/>
  <c r="F524" i="5" s="1"/>
  <c r="AH525" i="5"/>
  <c r="F525" i="5" s="1"/>
  <c r="AH526" i="5"/>
  <c r="F526" i="5" s="1"/>
  <c r="AH527" i="5"/>
  <c r="F527" i="5" s="1"/>
  <c r="AH528" i="5"/>
  <c r="F528" i="5" s="1"/>
  <c r="AH529" i="5"/>
  <c r="F529" i="5" s="1"/>
  <c r="AH530" i="5"/>
  <c r="F530" i="5" s="1"/>
  <c r="AH531" i="5"/>
  <c r="F531" i="5" s="1"/>
  <c r="AH539" i="5"/>
  <c r="F539" i="5" s="1"/>
  <c r="AH540" i="5"/>
  <c r="F540" i="5" s="1"/>
  <c r="AH541" i="5"/>
  <c r="F541" i="5" s="1"/>
  <c r="AH542" i="5"/>
  <c r="F542" i="5" s="1"/>
  <c r="AH543" i="5"/>
  <c r="F543" i="5" s="1"/>
  <c r="AH544" i="5"/>
  <c r="F544" i="5" s="1"/>
  <c r="AH545" i="5"/>
  <c r="F545" i="5" s="1"/>
  <c r="AH546" i="5"/>
  <c r="F546" i="5" s="1"/>
  <c r="AH547" i="5"/>
  <c r="F547" i="5" s="1"/>
  <c r="AH548" i="5"/>
  <c r="F548" i="5" s="1"/>
  <c r="AH549" i="5"/>
  <c r="F549" i="5" s="1"/>
  <c r="AH550" i="5"/>
  <c r="F550" i="5" s="1"/>
  <c r="AH551" i="5"/>
  <c r="F551" i="5" s="1"/>
  <c r="AH552" i="5"/>
  <c r="F552" i="5" s="1"/>
  <c r="AH553" i="5"/>
  <c r="F553" i="5" s="1"/>
  <c r="AH554" i="5"/>
  <c r="F554" i="5" s="1"/>
  <c r="AH555" i="5"/>
  <c r="F555" i="5" s="1"/>
  <c r="AH556" i="5"/>
  <c r="F556" i="5" s="1"/>
  <c r="AH557" i="5"/>
  <c r="F557" i="5" s="1"/>
  <c r="AH558" i="5"/>
  <c r="F558" i="5" s="1"/>
  <c r="AH559" i="5"/>
  <c r="F559" i="5" s="1"/>
  <c r="AH560" i="5"/>
  <c r="F560" i="5" s="1"/>
  <c r="AH561" i="5"/>
  <c r="F561" i="5" s="1"/>
  <c r="AH562" i="5"/>
  <c r="F562" i="5" s="1"/>
  <c r="AH563" i="5"/>
  <c r="F563" i="5" s="1"/>
  <c r="AH564" i="5"/>
  <c r="F564" i="5" s="1"/>
  <c r="AH572" i="5"/>
  <c r="F572" i="5" s="1"/>
  <c r="AH573" i="5"/>
  <c r="F573" i="5" s="1"/>
  <c r="AH574" i="5"/>
  <c r="F574" i="5" s="1"/>
  <c r="AH575" i="5"/>
  <c r="F575" i="5" s="1"/>
  <c r="AH576" i="5"/>
  <c r="F576" i="5" s="1"/>
  <c r="AH577" i="5"/>
  <c r="F577" i="5" s="1"/>
  <c r="AH578" i="5"/>
  <c r="F578" i="5" s="1"/>
  <c r="AH579" i="5"/>
  <c r="F579" i="5" s="1"/>
  <c r="AH580" i="5"/>
  <c r="F580" i="5" s="1"/>
  <c r="AH581" i="5"/>
  <c r="F581" i="5" s="1"/>
  <c r="AH582" i="5"/>
  <c r="F582" i="5" s="1"/>
  <c r="AH583" i="5"/>
  <c r="F583" i="5" s="1"/>
  <c r="AH584" i="5"/>
  <c r="F584" i="5" s="1"/>
  <c r="AH585" i="5"/>
  <c r="F585" i="5" s="1"/>
  <c r="AH586" i="5"/>
  <c r="F586" i="5" s="1"/>
  <c r="AH587" i="5"/>
  <c r="F587" i="5" s="1"/>
  <c r="AH588" i="5"/>
  <c r="F588" i="5" s="1"/>
  <c r="AH589" i="5"/>
  <c r="F589" i="5" s="1"/>
  <c r="AH590" i="5"/>
  <c r="F590" i="5" s="1"/>
  <c r="AH591" i="5"/>
  <c r="F591" i="5" s="1"/>
  <c r="AH592" i="5"/>
  <c r="F592" i="5" s="1"/>
  <c r="AH593" i="5"/>
  <c r="F593" i="5" s="1"/>
  <c r="AH594" i="5"/>
  <c r="F594" i="5" s="1"/>
  <c r="AH595" i="5"/>
  <c r="F595" i="5" s="1"/>
  <c r="AH596" i="5"/>
  <c r="F596" i="5" s="1"/>
  <c r="AH597" i="5"/>
  <c r="F597" i="5" s="1"/>
  <c r="AH605" i="5"/>
  <c r="F605" i="5" s="1"/>
  <c r="AH606" i="5"/>
  <c r="F606" i="5" s="1"/>
  <c r="AH607" i="5"/>
  <c r="F607" i="5" s="1"/>
  <c r="AH608" i="5"/>
  <c r="F608" i="5" s="1"/>
  <c r="AH609" i="5"/>
  <c r="F609" i="5" s="1"/>
  <c r="AH610" i="5"/>
  <c r="F610" i="5" s="1"/>
  <c r="AH611" i="5"/>
  <c r="F611" i="5" s="1"/>
  <c r="AH612" i="5"/>
  <c r="F612" i="5" s="1"/>
  <c r="AH613" i="5"/>
  <c r="F613" i="5" s="1"/>
  <c r="AH614" i="5"/>
  <c r="F614" i="5" s="1"/>
  <c r="AH615" i="5"/>
  <c r="F615" i="5" s="1"/>
  <c r="AH616" i="5"/>
  <c r="F616" i="5" s="1"/>
  <c r="AH617" i="5"/>
  <c r="F617" i="5" s="1"/>
  <c r="AH618" i="5"/>
  <c r="F618" i="5" s="1"/>
  <c r="AH619" i="5"/>
  <c r="F619" i="5" s="1"/>
  <c r="AH620" i="5"/>
  <c r="F620" i="5" s="1"/>
  <c r="AH621" i="5"/>
  <c r="F621" i="5" s="1"/>
  <c r="AH622" i="5"/>
  <c r="F622" i="5" s="1"/>
  <c r="AH623" i="5"/>
  <c r="F623" i="5" s="1"/>
  <c r="AH624" i="5"/>
  <c r="F624" i="5" s="1"/>
  <c r="AH625" i="5"/>
  <c r="F625" i="5" s="1"/>
  <c r="AH626" i="5"/>
  <c r="F626" i="5" s="1"/>
  <c r="AH627" i="5"/>
  <c r="F627" i="5" s="1"/>
  <c r="AH628" i="5"/>
  <c r="F628" i="5" s="1"/>
  <c r="AH629" i="5"/>
  <c r="F629" i="5" s="1"/>
  <c r="AH630" i="5"/>
  <c r="F630" i="5" s="1"/>
  <c r="AH638" i="5"/>
  <c r="F638" i="5" s="1"/>
  <c r="AH639" i="5"/>
  <c r="F639" i="5" s="1"/>
  <c r="R639" i="5" s="1"/>
  <c r="AH640" i="5"/>
  <c r="F640" i="5" s="1"/>
  <c r="R640" i="5" s="1"/>
  <c r="AH641" i="5"/>
  <c r="F641" i="5" s="1"/>
  <c r="AH642" i="5"/>
  <c r="F642" i="5" s="1"/>
  <c r="R642" i="5" s="1"/>
  <c r="AH643" i="5"/>
  <c r="F643" i="5" s="1"/>
  <c r="R643" i="5" s="1"/>
  <c r="AH644" i="5"/>
  <c r="F644" i="5" s="1"/>
  <c r="R644" i="5" s="1"/>
  <c r="AH645" i="5"/>
  <c r="F645" i="5" s="1"/>
  <c r="AH646" i="5"/>
  <c r="F646" i="5" s="1"/>
  <c r="R646" i="5" s="1"/>
  <c r="AH647" i="5"/>
  <c r="F647" i="5" s="1"/>
  <c r="R647" i="5" s="1"/>
  <c r="AH648" i="5"/>
  <c r="F648" i="5" s="1"/>
  <c r="R648" i="5" s="1"/>
  <c r="AH649" i="5"/>
  <c r="F649" i="5" s="1"/>
  <c r="AH650" i="5"/>
  <c r="F650" i="5" s="1"/>
  <c r="R650" i="5" s="1"/>
  <c r="AH651" i="5"/>
  <c r="F651" i="5" s="1"/>
  <c r="R651" i="5" s="1"/>
  <c r="AH652" i="5"/>
  <c r="F652" i="5" s="1"/>
  <c r="R652" i="5" s="1"/>
  <c r="AH653" i="5"/>
  <c r="F653" i="5" s="1"/>
  <c r="AH654" i="5"/>
  <c r="F654" i="5" s="1"/>
  <c r="R654" i="5" s="1"/>
  <c r="AH655" i="5"/>
  <c r="F655" i="5" s="1"/>
  <c r="R655" i="5" s="1"/>
  <c r="AH656" i="5"/>
  <c r="F656" i="5" s="1"/>
  <c r="R656" i="5" s="1"/>
  <c r="AH657" i="5"/>
  <c r="F657" i="5" s="1"/>
  <c r="AH658" i="5"/>
  <c r="F658" i="5" s="1"/>
  <c r="R658" i="5" s="1"/>
  <c r="AH659" i="5"/>
  <c r="F659" i="5" s="1"/>
  <c r="R659" i="5" s="1"/>
  <c r="AH660" i="5"/>
  <c r="F660" i="5" s="1"/>
  <c r="R660" i="5" s="1"/>
  <c r="AH661" i="5"/>
  <c r="F661" i="5" s="1"/>
  <c r="AH662" i="5"/>
  <c r="F662" i="5" s="1"/>
  <c r="R662" i="5" s="1"/>
  <c r="AH663" i="5"/>
  <c r="F663" i="5" s="1"/>
  <c r="R663" i="5" s="1"/>
  <c r="U663" i="5" s="1"/>
  <c r="AH671" i="5"/>
  <c r="F671" i="5" s="1"/>
  <c r="R671" i="5" s="1"/>
  <c r="AH672" i="5"/>
  <c r="F672" i="5" s="1"/>
  <c r="AH673" i="5"/>
  <c r="F673" i="5" s="1"/>
  <c r="R673" i="5" s="1"/>
  <c r="AH674" i="5"/>
  <c r="F674" i="5" s="1"/>
  <c r="R674" i="5" s="1"/>
  <c r="X674" i="5" s="1"/>
  <c r="AH675" i="5"/>
  <c r="F675" i="5" s="1"/>
  <c r="R675" i="5" s="1"/>
  <c r="AH676" i="5"/>
  <c r="F676" i="5" s="1"/>
  <c r="AH677" i="5"/>
  <c r="F677" i="5" s="1"/>
  <c r="R677" i="5" s="1"/>
  <c r="AH678" i="5"/>
  <c r="F678" i="5" s="1"/>
  <c r="R678" i="5" s="1"/>
  <c r="T678" i="5" s="1"/>
  <c r="AH679" i="5"/>
  <c r="F679" i="5" s="1"/>
  <c r="R679" i="5" s="1"/>
  <c r="AH680" i="5"/>
  <c r="F680" i="5" s="1"/>
  <c r="AH681" i="5"/>
  <c r="F681" i="5" s="1"/>
  <c r="R681" i="5" s="1"/>
  <c r="AH682" i="5"/>
  <c r="F682" i="5" s="1"/>
  <c r="R682" i="5" s="1"/>
  <c r="AH683" i="5"/>
  <c r="F683" i="5" s="1"/>
  <c r="R683" i="5" s="1"/>
  <c r="AH684" i="5"/>
  <c r="F684" i="5" s="1"/>
  <c r="AH685" i="5"/>
  <c r="F685" i="5" s="1"/>
  <c r="R685" i="5" s="1"/>
  <c r="AH686" i="5"/>
  <c r="F686" i="5" s="1"/>
  <c r="R686" i="5" s="1"/>
  <c r="AH687" i="5"/>
  <c r="F687" i="5" s="1"/>
  <c r="R687" i="5" s="1"/>
  <c r="AH688" i="5"/>
  <c r="F688" i="5" s="1"/>
  <c r="AH689" i="5"/>
  <c r="F689" i="5" s="1"/>
  <c r="R689" i="5" s="1"/>
  <c r="AH690" i="5"/>
  <c r="F690" i="5" s="1"/>
  <c r="R690" i="5" s="1"/>
  <c r="AH691" i="5"/>
  <c r="F691" i="5" s="1"/>
  <c r="R691" i="5" s="1"/>
  <c r="AH692" i="5"/>
  <c r="F692" i="5" s="1"/>
  <c r="AH693" i="5"/>
  <c r="F693" i="5" s="1"/>
  <c r="R693" i="5" s="1"/>
  <c r="AH694" i="5"/>
  <c r="F694" i="5" s="1"/>
  <c r="R694" i="5" s="1"/>
  <c r="T694" i="5" s="1"/>
  <c r="AH695" i="5"/>
  <c r="F695" i="5" s="1"/>
  <c r="R695" i="5" s="1"/>
  <c r="AH696" i="5"/>
  <c r="F696" i="5" s="1"/>
  <c r="AH704" i="5"/>
  <c r="F704" i="5" s="1"/>
  <c r="R704" i="5" s="1"/>
  <c r="AH705" i="5"/>
  <c r="F705" i="5" s="1"/>
  <c r="R705" i="5" s="1"/>
  <c r="AH706" i="5"/>
  <c r="F706" i="5" s="1"/>
  <c r="R706" i="5" s="1"/>
  <c r="AH707" i="5"/>
  <c r="F707" i="5" s="1"/>
  <c r="R707" i="5" s="1"/>
  <c r="U707" i="5" s="1"/>
  <c r="AH708" i="5"/>
  <c r="F708" i="5" s="1"/>
  <c r="R708" i="5" s="1"/>
  <c r="AH709" i="5"/>
  <c r="F709" i="5" s="1"/>
  <c r="R709" i="5" s="1"/>
  <c r="AH710" i="5"/>
  <c r="F710" i="5" s="1"/>
  <c r="R710" i="5" s="1"/>
  <c r="AH711" i="5"/>
  <c r="F711" i="5" s="1"/>
  <c r="R711" i="5" s="1"/>
  <c r="AH712" i="5"/>
  <c r="F712" i="5" s="1"/>
  <c r="R712" i="5" s="1"/>
  <c r="AH713" i="5"/>
  <c r="F713" i="5" s="1"/>
  <c r="R713" i="5" s="1"/>
  <c r="AH714" i="5"/>
  <c r="F714" i="5" s="1"/>
  <c r="R714" i="5" s="1"/>
  <c r="AH715" i="5"/>
  <c r="F715" i="5" s="1"/>
  <c r="AH716" i="5"/>
  <c r="F716" i="5" s="1"/>
  <c r="R716" i="5" s="1"/>
  <c r="AH717" i="5"/>
  <c r="F717" i="5" s="1"/>
  <c r="R717" i="5" s="1"/>
  <c r="AH718" i="5"/>
  <c r="F718" i="5" s="1"/>
  <c r="R718" i="5" s="1"/>
  <c r="AH719" i="5"/>
  <c r="F719" i="5" s="1"/>
  <c r="AH720" i="5"/>
  <c r="F720" i="5" s="1"/>
  <c r="R720" i="5" s="1"/>
  <c r="AH721" i="5"/>
  <c r="F721" i="5" s="1"/>
  <c r="R721" i="5" s="1"/>
  <c r="AH722" i="5"/>
  <c r="F722" i="5" s="1"/>
  <c r="R722" i="5" s="1"/>
  <c r="AH723" i="5"/>
  <c r="F723" i="5" s="1"/>
  <c r="AH724" i="5"/>
  <c r="F724" i="5" s="1"/>
  <c r="R724" i="5" s="1"/>
  <c r="AH725" i="5"/>
  <c r="F725" i="5" s="1"/>
  <c r="R725" i="5" s="1"/>
  <c r="AH726" i="5"/>
  <c r="F726" i="5" s="1"/>
  <c r="R726" i="5" s="1"/>
  <c r="AH727" i="5"/>
  <c r="F727" i="5" s="1"/>
  <c r="AH728" i="5"/>
  <c r="F728" i="5" s="1"/>
  <c r="R728" i="5" s="1"/>
  <c r="AH729" i="5"/>
  <c r="F729" i="5" s="1"/>
  <c r="R729" i="5" s="1"/>
  <c r="AH737" i="5"/>
  <c r="F737" i="5" s="1"/>
  <c r="R737" i="5" s="1"/>
  <c r="AH738" i="5"/>
  <c r="F738" i="5" s="1"/>
  <c r="AH739" i="5"/>
  <c r="F739" i="5" s="1"/>
  <c r="R739" i="5" s="1"/>
  <c r="AH740" i="5"/>
  <c r="F740" i="5" s="1"/>
  <c r="R740" i="5" s="1"/>
  <c r="X740" i="5" s="1"/>
  <c r="AH741" i="5"/>
  <c r="F741" i="5" s="1"/>
  <c r="R741" i="5" s="1"/>
  <c r="AH742" i="5"/>
  <c r="F742" i="5" s="1"/>
  <c r="R742" i="5" s="1"/>
  <c r="X742" i="5" s="1"/>
  <c r="AH743" i="5"/>
  <c r="F743" i="5" s="1"/>
  <c r="R743" i="5" s="1"/>
  <c r="AH744" i="5"/>
  <c r="F744" i="5" s="1"/>
  <c r="R744" i="5" s="1"/>
  <c r="AH745" i="5"/>
  <c r="F745" i="5" s="1"/>
  <c r="R745" i="5" s="1"/>
  <c r="AH746" i="5"/>
  <c r="F746" i="5" s="1"/>
  <c r="R746" i="5" s="1"/>
  <c r="X746" i="5" s="1"/>
  <c r="AH747" i="5"/>
  <c r="F747" i="5" s="1"/>
  <c r="R747" i="5" s="1"/>
  <c r="AH748" i="5"/>
  <c r="F748" i="5" s="1"/>
  <c r="R748" i="5" s="1"/>
  <c r="AH749" i="5"/>
  <c r="F749" i="5" s="1"/>
  <c r="R749" i="5" s="1"/>
  <c r="AH750" i="5"/>
  <c r="F750" i="5" s="1"/>
  <c r="R750" i="5" s="1"/>
  <c r="AH751" i="5"/>
  <c r="F751" i="5" s="1"/>
  <c r="R751" i="5" s="1"/>
  <c r="AH752" i="5"/>
  <c r="F752" i="5" s="1"/>
  <c r="R752" i="5" s="1"/>
  <c r="V752" i="5" s="1"/>
  <c r="AH753" i="5"/>
  <c r="F753" i="5" s="1"/>
  <c r="R753" i="5" s="1"/>
  <c r="AH754" i="5"/>
  <c r="F754" i="5" s="1"/>
  <c r="R754" i="5" s="1"/>
  <c r="V754" i="5" s="1"/>
  <c r="AH755" i="5"/>
  <c r="F755" i="5" s="1"/>
  <c r="R755" i="5" s="1"/>
  <c r="AH756" i="5"/>
  <c r="F756" i="5" s="1"/>
  <c r="R756" i="5" s="1"/>
  <c r="X756" i="5" s="1"/>
  <c r="AH757" i="5"/>
  <c r="F757" i="5" s="1"/>
  <c r="R757" i="5" s="1"/>
  <c r="AH758" i="5"/>
  <c r="F758" i="5" s="1"/>
  <c r="R758" i="5" s="1"/>
  <c r="AH759" i="5"/>
  <c r="F759" i="5" s="1"/>
  <c r="R759" i="5" s="1"/>
  <c r="AH760" i="5"/>
  <c r="F760" i="5" s="1"/>
  <c r="R760" i="5" s="1"/>
  <c r="AH761" i="5"/>
  <c r="F761" i="5" s="1"/>
  <c r="R761" i="5" s="1"/>
  <c r="AH762" i="5"/>
  <c r="F762" i="5" s="1"/>
  <c r="R762" i="5" s="1"/>
  <c r="X762" i="5" s="1"/>
  <c r="AH770" i="5"/>
  <c r="F770" i="5" s="1"/>
  <c r="R770" i="5" s="1"/>
  <c r="AH771" i="5"/>
  <c r="F771" i="5" s="1"/>
  <c r="R771" i="5" s="1"/>
  <c r="AH772" i="5"/>
  <c r="F772" i="5" s="1"/>
  <c r="R772" i="5" s="1"/>
  <c r="AH773" i="5"/>
  <c r="F773" i="5" s="1"/>
  <c r="R773" i="5" s="1"/>
  <c r="V773" i="5" s="1"/>
  <c r="AH774" i="5"/>
  <c r="F774" i="5" s="1"/>
  <c r="R774" i="5" s="1"/>
  <c r="AH775" i="5"/>
  <c r="F775" i="5" s="1"/>
  <c r="R775" i="5" s="1"/>
  <c r="AH776" i="5"/>
  <c r="F776" i="5" s="1"/>
  <c r="R776" i="5" s="1"/>
  <c r="AH777" i="5"/>
  <c r="F777" i="5" s="1"/>
  <c r="R777" i="5" s="1"/>
  <c r="V777" i="5" s="1"/>
  <c r="AH778" i="5"/>
  <c r="F778" i="5" s="1"/>
  <c r="R778" i="5" s="1"/>
  <c r="V778" i="5" s="1"/>
  <c r="AH779" i="5"/>
  <c r="F779" i="5" s="1"/>
  <c r="R779" i="5" s="1"/>
  <c r="AH780" i="5"/>
  <c r="F780" i="5" s="1"/>
  <c r="R780" i="5" s="1"/>
  <c r="X780" i="5" s="1"/>
  <c r="AH781" i="5"/>
  <c r="F781" i="5" s="1"/>
  <c r="AH782" i="5"/>
  <c r="F782" i="5" s="1"/>
  <c r="R782" i="5" s="1"/>
  <c r="AH783" i="5"/>
  <c r="F783" i="5" s="1"/>
  <c r="R783" i="5" s="1"/>
  <c r="AH784" i="5"/>
  <c r="F784" i="5" s="1"/>
  <c r="R784" i="5" s="1"/>
  <c r="AH785" i="5"/>
  <c r="F785" i="5" s="1"/>
  <c r="R785" i="5" s="1"/>
  <c r="AH786" i="5"/>
  <c r="F786" i="5" s="1"/>
  <c r="R786" i="5" s="1"/>
  <c r="AH787" i="5"/>
  <c r="F787" i="5" s="1"/>
  <c r="R787" i="5" s="1"/>
  <c r="AH788" i="5"/>
  <c r="F788" i="5" s="1"/>
  <c r="R788" i="5" s="1"/>
  <c r="AH789" i="5"/>
  <c r="F789" i="5" s="1"/>
  <c r="AH790" i="5"/>
  <c r="F790" i="5" s="1"/>
  <c r="R790" i="5" s="1"/>
  <c r="X790" i="5" s="1"/>
  <c r="AH791" i="5"/>
  <c r="F791" i="5" s="1"/>
  <c r="R791" i="5" s="1"/>
  <c r="AH792" i="5"/>
  <c r="F792" i="5" s="1"/>
  <c r="R792" i="5" s="1"/>
  <c r="AH793" i="5"/>
  <c r="F793" i="5" s="1"/>
  <c r="R793" i="5" s="1"/>
  <c r="V793" i="5" s="1"/>
  <c r="AH794" i="5"/>
  <c r="F794" i="5" s="1"/>
  <c r="R794" i="5" s="1"/>
  <c r="AH795" i="5"/>
  <c r="F795" i="5" s="1"/>
  <c r="R795" i="5" s="1"/>
  <c r="AH803" i="5"/>
  <c r="F803" i="5" s="1"/>
  <c r="R803" i="5" s="1"/>
  <c r="AH804" i="5"/>
  <c r="F804" i="5" s="1"/>
  <c r="R804" i="5" s="1"/>
  <c r="AH805" i="5"/>
  <c r="F805" i="5" s="1"/>
  <c r="R805" i="5" s="1"/>
  <c r="AH806" i="5"/>
  <c r="F806" i="5" s="1"/>
  <c r="R806" i="5" s="1"/>
  <c r="V806" i="5" s="1"/>
  <c r="AH807" i="5"/>
  <c r="F807" i="5" s="1"/>
  <c r="R807" i="5" s="1"/>
  <c r="AH808" i="5"/>
  <c r="F808" i="5" s="1"/>
  <c r="R808" i="5" s="1"/>
  <c r="W808" i="5" s="1"/>
  <c r="AH809" i="5"/>
  <c r="F809" i="5" s="1"/>
  <c r="R809" i="5" s="1"/>
  <c r="AH810" i="5"/>
  <c r="F810" i="5" s="1"/>
  <c r="R810" i="5" s="1"/>
  <c r="AH811" i="5"/>
  <c r="F811" i="5" s="1"/>
  <c r="R811" i="5" s="1"/>
  <c r="AH812" i="5"/>
  <c r="F812" i="5" s="1"/>
  <c r="R812" i="5" s="1"/>
  <c r="V812" i="5" s="1"/>
  <c r="AH813" i="5"/>
  <c r="F813" i="5" s="1"/>
  <c r="R813" i="5" s="1"/>
  <c r="AH814" i="5"/>
  <c r="F814" i="5" s="1"/>
  <c r="R814" i="5" s="1"/>
  <c r="V814" i="5" s="1"/>
  <c r="AH815" i="5"/>
  <c r="F815" i="5" s="1"/>
  <c r="R815" i="5" s="1"/>
  <c r="AH816" i="5"/>
  <c r="F816" i="5" s="1"/>
  <c r="R816" i="5" s="1"/>
  <c r="AH817" i="5"/>
  <c r="F817" i="5" s="1"/>
  <c r="R817" i="5" s="1"/>
  <c r="AH818" i="5"/>
  <c r="F818" i="5" s="1"/>
  <c r="R818" i="5" s="1"/>
  <c r="V818" i="5" s="1"/>
  <c r="AH819" i="5"/>
  <c r="F819" i="5" s="1"/>
  <c r="R819" i="5" s="1"/>
  <c r="AH820" i="5"/>
  <c r="F820" i="5" s="1"/>
  <c r="AH821" i="5"/>
  <c r="F821" i="5" s="1"/>
  <c r="R821" i="5" s="1"/>
  <c r="AH822" i="5"/>
  <c r="F822" i="5" s="1"/>
  <c r="R822" i="5" s="1"/>
  <c r="V822" i="5" s="1"/>
  <c r="AH823" i="5"/>
  <c r="F823" i="5" s="1"/>
  <c r="R823" i="5" s="1"/>
  <c r="AH824" i="5"/>
  <c r="F824" i="5" s="1"/>
  <c r="R824" i="5" s="1"/>
  <c r="AH825" i="5"/>
  <c r="AH826" i="5"/>
  <c r="F826" i="5" s="1"/>
  <c r="AH828" i="5"/>
  <c r="K40" i="1"/>
  <c r="N40" i="1" s="1"/>
  <c r="K39" i="1"/>
  <c r="L39" i="1" s="1"/>
  <c r="K29" i="1"/>
  <c r="N29" i="1" s="1"/>
  <c r="K28" i="1"/>
  <c r="N28" i="1" s="1"/>
  <c r="K27" i="1"/>
  <c r="N27" i="1" s="1"/>
  <c r="K26" i="1"/>
  <c r="N26" i="1" s="1"/>
  <c r="K25" i="1"/>
  <c r="N25" i="1" s="1"/>
  <c r="K24" i="1"/>
  <c r="N24" i="1" s="1"/>
  <c r="K23" i="1"/>
  <c r="N23" i="1" s="1"/>
  <c r="K22" i="1"/>
  <c r="N22" i="1" s="1"/>
  <c r="K21" i="1"/>
  <c r="N21" i="1" s="1"/>
  <c r="K20" i="1"/>
  <c r="N20" i="1" s="1"/>
  <c r="K19" i="1"/>
  <c r="N19" i="1" s="1"/>
  <c r="K18" i="1"/>
  <c r="N18" i="1" s="1"/>
  <c r="K17" i="1"/>
  <c r="N17" i="1" s="1"/>
  <c r="K16" i="1"/>
  <c r="N16" i="1" s="1"/>
  <c r="K15" i="1"/>
  <c r="N15" i="1" s="1"/>
  <c r="K14" i="1"/>
  <c r="N14" i="1" s="1"/>
  <c r="K13" i="1"/>
  <c r="N13" i="1" s="1"/>
  <c r="K11" i="1"/>
  <c r="N11" i="1" s="1"/>
  <c r="K10" i="1"/>
  <c r="N10" i="1" s="1"/>
  <c r="K9" i="1"/>
  <c r="K13" i="15"/>
  <c r="I13" i="15" s="1"/>
  <c r="K14" i="15"/>
  <c r="I14" i="15" s="1"/>
  <c r="R14" i="15"/>
  <c r="K15" i="15"/>
  <c r="I15" i="15" s="1"/>
  <c r="R15" i="15" s="1"/>
  <c r="K16" i="15"/>
  <c r="I16" i="15" s="1"/>
  <c r="K17" i="15"/>
  <c r="I17" i="15" s="1"/>
  <c r="K18" i="15"/>
  <c r="I18" i="15" s="1"/>
  <c r="K19" i="15"/>
  <c r="I19" i="15" s="1"/>
  <c r="K20" i="15"/>
  <c r="I20" i="15" s="1"/>
  <c r="K21" i="15"/>
  <c r="I21" i="15" s="1"/>
  <c r="K22" i="15"/>
  <c r="I22" i="15" s="1"/>
  <c r="K23" i="15"/>
  <c r="I23" i="15" s="1"/>
  <c r="K24" i="15"/>
  <c r="I24" i="15" s="1"/>
  <c r="K25" i="15"/>
  <c r="I25" i="15" s="1"/>
  <c r="K26" i="15"/>
  <c r="I26" i="15" s="1"/>
  <c r="K27" i="15"/>
  <c r="I27" i="15" s="1"/>
  <c r="K28" i="15"/>
  <c r="I28" i="15" s="1"/>
  <c r="K29" i="15"/>
  <c r="I29" i="15" s="1"/>
  <c r="K30" i="15"/>
  <c r="I30" i="15" s="1"/>
  <c r="K31" i="15"/>
  <c r="I31" i="15" s="1"/>
  <c r="K32" i="15"/>
  <c r="I32" i="15" s="1"/>
  <c r="K33" i="15"/>
  <c r="I33" i="15" s="1"/>
  <c r="K34" i="15"/>
  <c r="I34" i="15" s="1"/>
  <c r="K35" i="15"/>
  <c r="I35" i="15" s="1"/>
  <c r="K36" i="15"/>
  <c r="I36" i="15" s="1"/>
  <c r="K37" i="15"/>
  <c r="I37" i="15" s="1"/>
  <c r="K38" i="15"/>
  <c r="I38" i="15" s="1"/>
  <c r="K39" i="15"/>
  <c r="I39" i="15" s="1"/>
  <c r="AE13" i="15"/>
  <c r="K15" i="13"/>
  <c r="I15" i="13" s="1"/>
  <c r="K16" i="13"/>
  <c r="I16" i="13" s="1"/>
  <c r="K17" i="13"/>
  <c r="I17" i="13" s="1"/>
  <c r="K18" i="13"/>
  <c r="I18" i="13" s="1"/>
  <c r="K19" i="13"/>
  <c r="I19" i="13" s="1"/>
  <c r="K20" i="13"/>
  <c r="I20" i="13" s="1"/>
  <c r="K21" i="13"/>
  <c r="I21" i="13" s="1"/>
  <c r="R21" i="13" s="1"/>
  <c r="K22" i="13"/>
  <c r="I22" i="13" s="1"/>
  <c r="K23" i="13"/>
  <c r="I23" i="13" s="1"/>
  <c r="K24" i="13"/>
  <c r="I24" i="13" s="1"/>
  <c r="K25" i="13"/>
  <c r="I25" i="13" s="1"/>
  <c r="K26" i="13"/>
  <c r="I26" i="13" s="1"/>
  <c r="K27" i="13"/>
  <c r="I27" i="13" s="1"/>
  <c r="K28" i="13"/>
  <c r="I28" i="13" s="1"/>
  <c r="K29" i="13"/>
  <c r="I29" i="13" s="1"/>
  <c r="K30" i="13"/>
  <c r="I30" i="13" s="1"/>
  <c r="K31" i="13"/>
  <c r="I31" i="13" s="1"/>
  <c r="K32" i="13"/>
  <c r="I32" i="13" s="1"/>
  <c r="K33" i="13"/>
  <c r="I33" i="13" s="1"/>
  <c r="K34" i="13"/>
  <c r="I34" i="13" s="1"/>
  <c r="K35" i="13"/>
  <c r="I35" i="13" s="1"/>
  <c r="K36" i="13"/>
  <c r="I36" i="13" s="1"/>
  <c r="K37" i="13"/>
  <c r="I37" i="13" s="1"/>
  <c r="K38" i="13"/>
  <c r="I38" i="13" s="1"/>
  <c r="K39" i="13"/>
  <c r="I39" i="13" s="1"/>
  <c r="E1" i="10"/>
  <c r="B31" i="10" s="1"/>
  <c r="BC15" i="13"/>
  <c r="S15" i="13"/>
  <c r="BC16" i="13"/>
  <c r="S16" i="13"/>
  <c r="BC17" i="13"/>
  <c r="S17" i="13"/>
  <c r="BC18" i="13"/>
  <c r="S18" i="13"/>
  <c r="BC19" i="13"/>
  <c r="S19" i="13"/>
  <c r="BC20" i="13"/>
  <c r="S20" i="13"/>
  <c r="BC21" i="13"/>
  <c r="S21" i="13"/>
  <c r="BC22" i="13"/>
  <c r="S22" i="13"/>
  <c r="BC23" i="13"/>
  <c r="S23" i="13"/>
  <c r="BC24" i="13"/>
  <c r="S24" i="13"/>
  <c r="BC25" i="13"/>
  <c r="S25" i="13"/>
  <c r="BC26" i="13"/>
  <c r="BC27" i="13"/>
  <c r="S27" i="13"/>
  <c r="BC28" i="13"/>
  <c r="S28" i="13"/>
  <c r="BC29" i="13"/>
  <c r="S29" i="13"/>
  <c r="BC30" i="13"/>
  <c r="S30" i="13"/>
  <c r="BC31" i="13"/>
  <c r="S31" i="13"/>
  <c r="BC32" i="13"/>
  <c r="S32" i="13"/>
  <c r="BC33" i="13"/>
  <c r="S33" i="13"/>
  <c r="BC34" i="13"/>
  <c r="BC35" i="13"/>
  <c r="S35" i="13"/>
  <c r="BC36" i="13"/>
  <c r="S36" i="13"/>
  <c r="BC37" i="13"/>
  <c r="S37" i="13"/>
  <c r="BC38" i="13"/>
  <c r="S38" i="13"/>
  <c r="BC39" i="13"/>
  <c r="S39" i="13"/>
  <c r="BC10" i="13"/>
  <c r="BC11" i="13"/>
  <c r="BC12" i="13"/>
  <c r="BC13" i="13"/>
  <c r="BC14" i="13"/>
  <c r="BC16" i="15"/>
  <c r="S16" i="15"/>
  <c r="BC17" i="15"/>
  <c r="S17" i="15"/>
  <c r="BC18" i="15"/>
  <c r="S18" i="15"/>
  <c r="BC19" i="15"/>
  <c r="S19" i="15"/>
  <c r="BC20" i="15"/>
  <c r="S20" i="15"/>
  <c r="BC21" i="15"/>
  <c r="S21" i="15"/>
  <c r="BC22" i="15"/>
  <c r="S22" i="15"/>
  <c r="BC23" i="15"/>
  <c r="S23" i="15"/>
  <c r="BC24" i="15"/>
  <c r="S24" i="15"/>
  <c r="BC25" i="15"/>
  <c r="S25" i="15"/>
  <c r="BC26" i="15"/>
  <c r="BC27" i="15"/>
  <c r="S27" i="15"/>
  <c r="BC28" i="15"/>
  <c r="S28" i="15"/>
  <c r="BC29" i="15"/>
  <c r="S29" i="15"/>
  <c r="BC30" i="15"/>
  <c r="S30" i="15"/>
  <c r="BC31" i="15"/>
  <c r="S31" i="15"/>
  <c r="BC32" i="15"/>
  <c r="S32" i="15"/>
  <c r="BC33" i="15"/>
  <c r="S33" i="15"/>
  <c r="BC34" i="15"/>
  <c r="S34" i="15"/>
  <c r="BC35" i="15"/>
  <c r="S35" i="15"/>
  <c r="BC36" i="15"/>
  <c r="S36" i="15"/>
  <c r="BC37" i="15"/>
  <c r="S37" i="15"/>
  <c r="BC38" i="15"/>
  <c r="S38" i="15"/>
  <c r="BC39" i="15"/>
  <c r="S39" i="15"/>
  <c r="A5" i="1"/>
  <c r="AK10" i="15"/>
  <c r="AK11" i="15"/>
  <c r="AK12" i="15"/>
  <c r="AK13" i="15"/>
  <c r="AK14" i="15"/>
  <c r="AK15" i="15"/>
  <c r="AK16" i="15"/>
  <c r="AK17" i="15"/>
  <c r="AK18" i="15"/>
  <c r="AK19" i="15"/>
  <c r="AK20" i="15"/>
  <c r="AK21" i="15"/>
  <c r="AK22" i="15"/>
  <c r="AK23" i="15"/>
  <c r="AK24" i="15"/>
  <c r="AK25" i="15"/>
  <c r="AK26" i="15"/>
  <c r="AK27" i="15"/>
  <c r="AK28" i="15"/>
  <c r="AK29" i="15"/>
  <c r="AK30" i="15"/>
  <c r="AK31" i="15"/>
  <c r="AK32" i="15"/>
  <c r="AK33" i="15"/>
  <c r="AK34" i="15"/>
  <c r="AK35" i="15"/>
  <c r="AK36" i="15"/>
  <c r="AK37" i="15"/>
  <c r="AK38" i="15"/>
  <c r="AK39" i="15"/>
  <c r="AL10" i="15"/>
  <c r="AL11" i="15"/>
  <c r="AL12" i="15"/>
  <c r="AL13" i="15"/>
  <c r="AL14" i="15"/>
  <c r="AL15" i="15"/>
  <c r="AL16" i="15"/>
  <c r="AL17" i="15"/>
  <c r="AL18" i="15"/>
  <c r="AL19" i="15"/>
  <c r="AL20" i="15"/>
  <c r="AL21" i="15"/>
  <c r="AL22" i="15"/>
  <c r="AL23" i="15"/>
  <c r="AL24" i="15"/>
  <c r="AL25" i="15"/>
  <c r="AL26" i="15"/>
  <c r="AL27" i="15"/>
  <c r="AL28" i="15"/>
  <c r="AL29" i="15"/>
  <c r="AL30" i="15"/>
  <c r="AL31" i="15"/>
  <c r="AL32" i="15"/>
  <c r="AL33" i="15"/>
  <c r="AL34" i="15"/>
  <c r="AL35" i="15"/>
  <c r="AL36" i="15"/>
  <c r="AL37" i="15"/>
  <c r="AL38" i="15"/>
  <c r="AL39" i="15"/>
  <c r="AM10" i="15"/>
  <c r="AM11" i="15"/>
  <c r="AM12" i="15"/>
  <c r="AM13" i="15"/>
  <c r="AM14" i="15"/>
  <c r="AM15" i="15"/>
  <c r="AM16" i="15"/>
  <c r="AM17" i="15"/>
  <c r="AM18" i="15"/>
  <c r="AM19" i="15"/>
  <c r="AM20" i="15"/>
  <c r="AM21" i="15"/>
  <c r="AM22" i="15"/>
  <c r="AM23" i="15"/>
  <c r="AM24" i="15"/>
  <c r="AM25" i="15"/>
  <c r="AM26" i="15"/>
  <c r="AM27" i="15"/>
  <c r="AM28" i="15"/>
  <c r="AM29" i="15"/>
  <c r="AM30" i="15"/>
  <c r="AM31" i="15"/>
  <c r="AM32" i="15"/>
  <c r="AM33" i="15"/>
  <c r="AM34" i="15"/>
  <c r="AM35" i="15"/>
  <c r="AM36" i="15"/>
  <c r="AM37" i="15"/>
  <c r="AM38" i="15"/>
  <c r="AM39" i="15"/>
  <c r="AN10" i="15"/>
  <c r="AN11" i="15"/>
  <c r="AN12" i="15"/>
  <c r="AN13" i="15"/>
  <c r="AN14" i="15"/>
  <c r="AN15" i="15"/>
  <c r="AN16" i="15"/>
  <c r="AN17" i="15"/>
  <c r="AN18" i="15"/>
  <c r="AN19" i="15"/>
  <c r="AN20" i="15"/>
  <c r="AN21" i="15"/>
  <c r="AN22" i="15"/>
  <c r="AN23" i="15"/>
  <c r="AN24" i="15"/>
  <c r="AN25" i="15"/>
  <c r="AN26" i="15"/>
  <c r="AN27" i="15"/>
  <c r="AN28" i="15"/>
  <c r="AN29" i="15"/>
  <c r="AN30" i="15"/>
  <c r="AN31" i="15"/>
  <c r="AN32" i="15"/>
  <c r="AN33" i="15"/>
  <c r="AN34" i="15"/>
  <c r="AN35" i="15"/>
  <c r="AN36" i="15"/>
  <c r="AN37" i="15"/>
  <c r="AN38" i="15"/>
  <c r="AN3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P10" i="15"/>
  <c r="AP11" i="15"/>
  <c r="AP12" i="15"/>
  <c r="AP13" i="15"/>
  <c r="AP14" i="15"/>
  <c r="AP15" i="15"/>
  <c r="AP16" i="15"/>
  <c r="AP17" i="15"/>
  <c r="AP18" i="15"/>
  <c r="AP19" i="15"/>
  <c r="AP20" i="15"/>
  <c r="AP21" i="15"/>
  <c r="AP22" i="15"/>
  <c r="AP23" i="15"/>
  <c r="AP24" i="15"/>
  <c r="AP25" i="15"/>
  <c r="AP26" i="15"/>
  <c r="AP27" i="15"/>
  <c r="AP28" i="15"/>
  <c r="AP29" i="15"/>
  <c r="AP30" i="15"/>
  <c r="AP31" i="15"/>
  <c r="AP32" i="15"/>
  <c r="AP33" i="15"/>
  <c r="AP34" i="15"/>
  <c r="AP35" i="15"/>
  <c r="AP36" i="15"/>
  <c r="AP37" i="15"/>
  <c r="AP38" i="15"/>
  <c r="AP39" i="15"/>
  <c r="AQ10" i="15"/>
  <c r="AQ11" i="15"/>
  <c r="AQ12" i="15"/>
  <c r="AQ13" i="15"/>
  <c r="AQ14" i="15"/>
  <c r="AQ15" i="15"/>
  <c r="AQ16" i="15"/>
  <c r="AQ17" i="15"/>
  <c r="AQ18" i="15"/>
  <c r="AQ19" i="15"/>
  <c r="AQ20" i="15"/>
  <c r="AQ21" i="15"/>
  <c r="AQ22" i="15"/>
  <c r="AQ23" i="15"/>
  <c r="AQ24" i="15"/>
  <c r="AQ25" i="15"/>
  <c r="AQ26" i="15"/>
  <c r="AQ27" i="15"/>
  <c r="AQ28" i="15"/>
  <c r="AQ29" i="15"/>
  <c r="AQ30" i="15"/>
  <c r="AQ31" i="15"/>
  <c r="AQ32" i="15"/>
  <c r="AQ33" i="15"/>
  <c r="AQ34" i="15"/>
  <c r="AQ35" i="15"/>
  <c r="AQ36" i="15"/>
  <c r="AQ37" i="15"/>
  <c r="AQ38" i="15"/>
  <c r="AQ39" i="15"/>
  <c r="A4" i="1"/>
  <c r="A4" i="17"/>
  <c r="A10" i="17"/>
  <c r="B10" i="17"/>
  <c r="A6" i="14"/>
  <c r="A11" i="17" s="1"/>
  <c r="B11" i="17"/>
  <c r="A7" i="14"/>
  <c r="B12" i="17"/>
  <c r="A8" i="14"/>
  <c r="AD15" i="5" s="1"/>
  <c r="B13" i="17"/>
  <c r="A9" i="14"/>
  <c r="B14" i="17"/>
  <c r="A10" i="14"/>
  <c r="A15" i="17" s="1"/>
  <c r="B15" i="17"/>
  <c r="A11" i="14"/>
  <c r="B16" i="17"/>
  <c r="A12" i="14"/>
  <c r="B17" i="17"/>
  <c r="A13" i="14"/>
  <c r="B18" i="17"/>
  <c r="A14" i="14"/>
  <c r="A19" i="17" s="1"/>
  <c r="H40" i="13"/>
  <c r="F40" i="13"/>
  <c r="E40" i="13"/>
  <c r="H40" i="15"/>
  <c r="F40" i="15"/>
  <c r="E40" i="15"/>
  <c r="I73" i="5"/>
  <c r="I106" i="5"/>
  <c r="I139" i="5"/>
  <c r="V139" i="5" s="1"/>
  <c r="I172" i="5"/>
  <c r="I205" i="5"/>
  <c r="I238" i="5"/>
  <c r="I271" i="5"/>
  <c r="V271" i="5" s="1"/>
  <c r="I304" i="5"/>
  <c r="I337" i="5"/>
  <c r="I370" i="5"/>
  <c r="I403" i="5"/>
  <c r="V403" i="5" s="1"/>
  <c r="I436" i="5"/>
  <c r="I469" i="5"/>
  <c r="I502" i="5"/>
  <c r="I535" i="5"/>
  <c r="V535" i="5" s="1"/>
  <c r="I568" i="5"/>
  <c r="I601" i="5"/>
  <c r="I634" i="5"/>
  <c r="I667" i="5"/>
  <c r="V667" i="5" s="1"/>
  <c r="I700" i="5"/>
  <c r="I733" i="5"/>
  <c r="I766" i="5"/>
  <c r="I799" i="5"/>
  <c r="V799" i="5" s="1"/>
  <c r="I832" i="5"/>
  <c r="J106" i="5"/>
  <c r="J139" i="5"/>
  <c r="J172" i="5"/>
  <c r="W172" i="5" s="1"/>
  <c r="J205" i="5"/>
  <c r="J238" i="5"/>
  <c r="J271" i="5"/>
  <c r="J304" i="5"/>
  <c r="W304" i="5" s="1"/>
  <c r="J337" i="5"/>
  <c r="J370" i="5"/>
  <c r="J403" i="5"/>
  <c r="J436" i="5"/>
  <c r="W436" i="5" s="1"/>
  <c r="J469" i="5"/>
  <c r="J502" i="5"/>
  <c r="J535" i="5"/>
  <c r="J568" i="5"/>
  <c r="J601" i="5"/>
  <c r="J634" i="5"/>
  <c r="J667" i="5"/>
  <c r="J700" i="5"/>
  <c r="W700" i="5" s="1"/>
  <c r="J733" i="5"/>
  <c r="W733" i="5" s="1"/>
  <c r="J766" i="5"/>
  <c r="J799" i="5"/>
  <c r="J832" i="5"/>
  <c r="G832" i="5"/>
  <c r="G799" i="5"/>
  <c r="T799" i="5" s="1"/>
  <c r="G766" i="5"/>
  <c r="G733" i="5"/>
  <c r="T733" i="5" s="1"/>
  <c r="G700" i="5"/>
  <c r="T700" i="5" s="1"/>
  <c r="G667" i="5"/>
  <c r="G634" i="5"/>
  <c r="G601" i="5"/>
  <c r="G568" i="5"/>
  <c r="G535" i="5"/>
  <c r="G502" i="5"/>
  <c r="G469" i="5"/>
  <c r="T469" i="5" s="1"/>
  <c r="G436" i="5"/>
  <c r="G403" i="5"/>
  <c r="G370" i="5"/>
  <c r="G337" i="5"/>
  <c r="G304" i="5"/>
  <c r="G271" i="5"/>
  <c r="G238" i="5"/>
  <c r="G205" i="5"/>
  <c r="G172" i="5"/>
  <c r="G139" i="5"/>
  <c r="G106" i="5"/>
  <c r="G73" i="5"/>
  <c r="G42" i="5"/>
  <c r="T42" i="5" s="1"/>
  <c r="H832" i="5"/>
  <c r="H799" i="5"/>
  <c r="H766" i="5"/>
  <c r="U766" i="5" s="1"/>
  <c r="H733" i="5"/>
  <c r="U733" i="5" s="1"/>
  <c r="H700" i="5"/>
  <c r="H667" i="5"/>
  <c r="H634" i="5"/>
  <c r="H601" i="5"/>
  <c r="H568" i="5"/>
  <c r="H535" i="5"/>
  <c r="H502" i="5"/>
  <c r="U502" i="5" s="1"/>
  <c r="H469" i="5"/>
  <c r="H436" i="5"/>
  <c r="H403" i="5"/>
  <c r="H370" i="5"/>
  <c r="H337" i="5"/>
  <c r="H304" i="5"/>
  <c r="H271" i="5"/>
  <c r="H238" i="5"/>
  <c r="H205" i="5"/>
  <c r="H172" i="5"/>
  <c r="H139" i="5"/>
  <c r="H106" i="5"/>
  <c r="U106" i="5" s="1"/>
  <c r="H73" i="5"/>
  <c r="H42" i="5"/>
  <c r="K832" i="5"/>
  <c r="K799" i="5"/>
  <c r="X799" i="5" s="1"/>
  <c r="K766" i="5"/>
  <c r="K733" i="5"/>
  <c r="K700" i="5"/>
  <c r="K667" i="5"/>
  <c r="X667" i="5" s="1"/>
  <c r="K634" i="5"/>
  <c r="K601" i="5"/>
  <c r="K568" i="5"/>
  <c r="K535" i="5"/>
  <c r="X535" i="5" s="1"/>
  <c r="K502" i="5"/>
  <c r="K469" i="5"/>
  <c r="K436" i="5"/>
  <c r="K403" i="5"/>
  <c r="X403" i="5" s="1"/>
  <c r="K370" i="5"/>
  <c r="K337" i="5"/>
  <c r="K304" i="5"/>
  <c r="K271" i="5"/>
  <c r="K238" i="5"/>
  <c r="K205" i="5"/>
  <c r="K172" i="5"/>
  <c r="K139" i="5"/>
  <c r="X139" i="5" s="1"/>
  <c r="K106" i="5"/>
  <c r="K73" i="5"/>
  <c r="K75" i="5" s="1"/>
  <c r="L832" i="5"/>
  <c r="L799" i="5"/>
  <c r="Y799" i="5" s="1"/>
  <c r="L766" i="5"/>
  <c r="Y766" i="5" s="1"/>
  <c r="L733" i="5"/>
  <c r="L700" i="5"/>
  <c r="L667" i="5"/>
  <c r="Y667" i="5" s="1"/>
  <c r="L634" i="5"/>
  <c r="L601" i="5"/>
  <c r="L568" i="5"/>
  <c r="L535" i="5"/>
  <c r="M535" i="5" s="1"/>
  <c r="L502" i="5"/>
  <c r="L469" i="5"/>
  <c r="L436" i="5"/>
  <c r="L403" i="5"/>
  <c r="M403" i="5" s="1"/>
  <c r="L370" i="5"/>
  <c r="L337" i="5"/>
  <c r="L304" i="5"/>
  <c r="L271" i="5"/>
  <c r="M271" i="5" s="1"/>
  <c r="L238" i="5"/>
  <c r="L205" i="5"/>
  <c r="L172" i="5"/>
  <c r="L139" i="5"/>
  <c r="M139" i="5" s="1"/>
  <c r="L106" i="5"/>
  <c r="L73" i="5"/>
  <c r="L75" i="5" s="1"/>
  <c r="M829" i="5"/>
  <c r="M828" i="5"/>
  <c r="R828" i="5"/>
  <c r="B828" i="5"/>
  <c r="AH827" i="5"/>
  <c r="F827" i="5"/>
  <c r="R827" i="5" s="1"/>
  <c r="M827" i="5"/>
  <c r="Q827" i="5"/>
  <c r="M826" i="5"/>
  <c r="Q826" i="5"/>
  <c r="B826" i="5" s="1"/>
  <c r="M825" i="5"/>
  <c r="R825" i="5"/>
  <c r="W825" i="5" s="1"/>
  <c r="U825" i="5"/>
  <c r="Q825" i="5"/>
  <c r="E825" i="5" s="1"/>
  <c r="M824" i="5"/>
  <c r="Q824" i="5"/>
  <c r="E824" i="5" s="1"/>
  <c r="B824" i="5"/>
  <c r="M823" i="5"/>
  <c r="Q823" i="5"/>
  <c r="M822" i="5"/>
  <c r="Q822" i="5"/>
  <c r="B822" i="5" s="1"/>
  <c r="M821" i="5"/>
  <c r="Q821" i="5"/>
  <c r="E821" i="5" s="1"/>
  <c r="M820" i="5"/>
  <c r="R820" i="5"/>
  <c r="Q820" i="5"/>
  <c r="E820" i="5" s="1"/>
  <c r="M819" i="5"/>
  <c r="Q819" i="5"/>
  <c r="M818" i="5"/>
  <c r="Q818" i="5"/>
  <c r="M817" i="5"/>
  <c r="Q817" i="5"/>
  <c r="M816" i="5"/>
  <c r="Q816" i="5"/>
  <c r="E816" i="5" s="1"/>
  <c r="M815" i="5"/>
  <c r="Q815" i="5"/>
  <c r="M814" i="5"/>
  <c r="Q814" i="5"/>
  <c r="B814" i="5" s="1"/>
  <c r="M813" i="5"/>
  <c r="Q813" i="5"/>
  <c r="E813" i="5" s="1"/>
  <c r="M812" i="5"/>
  <c r="Q812" i="5"/>
  <c r="E812" i="5" s="1"/>
  <c r="M811" i="5"/>
  <c r="Q811" i="5"/>
  <c r="M810" i="5"/>
  <c r="Q810" i="5"/>
  <c r="M809" i="5"/>
  <c r="Q809" i="5"/>
  <c r="E809" i="5" s="1"/>
  <c r="M808" i="5"/>
  <c r="T808" i="5"/>
  <c r="Q808" i="5"/>
  <c r="E808" i="5" s="1"/>
  <c r="B808" i="5"/>
  <c r="M807" i="5"/>
  <c r="Q807" i="5"/>
  <c r="M806" i="5"/>
  <c r="Q806" i="5"/>
  <c r="B806" i="5" s="1"/>
  <c r="M805" i="5"/>
  <c r="Q805" i="5"/>
  <c r="M804" i="5"/>
  <c r="Q804" i="5"/>
  <c r="B804" i="5" s="1"/>
  <c r="M803" i="5"/>
  <c r="Q803" i="5"/>
  <c r="AH802" i="5"/>
  <c r="Y802" i="5"/>
  <c r="W802" i="5"/>
  <c r="U802" i="5"/>
  <c r="AH801" i="5"/>
  <c r="AH800" i="5"/>
  <c r="AH799" i="5"/>
  <c r="W799" i="5"/>
  <c r="U799" i="5"/>
  <c r="AH798" i="5"/>
  <c r="Y798" i="5"/>
  <c r="X798" i="5"/>
  <c r="W798" i="5"/>
  <c r="V798" i="5"/>
  <c r="U798" i="5"/>
  <c r="T798" i="5"/>
  <c r="AH797" i="5"/>
  <c r="Y797" i="5"/>
  <c r="W797" i="5"/>
  <c r="U797" i="5"/>
  <c r="T797" i="5"/>
  <c r="AH796" i="5"/>
  <c r="Y796" i="5"/>
  <c r="X796" i="5"/>
  <c r="W796" i="5"/>
  <c r="V796" i="5"/>
  <c r="U796" i="5"/>
  <c r="T796" i="5"/>
  <c r="M796" i="5"/>
  <c r="M795" i="5"/>
  <c r="Q795" i="5"/>
  <c r="M794" i="5"/>
  <c r="Q794" i="5"/>
  <c r="E794" i="5" s="1"/>
  <c r="M793" i="5"/>
  <c r="W793" i="5"/>
  <c r="Q793" i="5"/>
  <c r="M792" i="5"/>
  <c r="Q792" i="5"/>
  <c r="B792" i="5" s="1"/>
  <c r="M791" i="5"/>
  <c r="Q791" i="5"/>
  <c r="M790" i="5"/>
  <c r="Q790" i="5"/>
  <c r="B790" i="5" s="1"/>
  <c r="M789" i="5"/>
  <c r="R789" i="5"/>
  <c r="W789" i="5" s="1"/>
  <c r="T789" i="5"/>
  <c r="Q789" i="5"/>
  <c r="E789" i="5" s="1"/>
  <c r="M788" i="5"/>
  <c r="Q788" i="5"/>
  <c r="M787" i="5"/>
  <c r="V787" i="5"/>
  <c r="Q787" i="5"/>
  <c r="M786" i="5"/>
  <c r="Q786" i="5"/>
  <c r="M785" i="5"/>
  <c r="Q785" i="5"/>
  <c r="M784" i="5"/>
  <c r="Q784" i="5"/>
  <c r="B784" i="5" s="1"/>
  <c r="M783" i="5"/>
  <c r="Q783" i="5"/>
  <c r="E783" i="5" s="1"/>
  <c r="B783" i="5"/>
  <c r="M782" i="5"/>
  <c r="Q782" i="5"/>
  <c r="E782" i="5" s="1"/>
  <c r="M781" i="5"/>
  <c r="R781" i="5"/>
  <c r="T781" i="5" s="1"/>
  <c r="Q781" i="5"/>
  <c r="M780" i="5"/>
  <c r="Q780" i="5"/>
  <c r="B780" i="5" s="1"/>
  <c r="M779" i="5"/>
  <c r="Q779" i="5"/>
  <c r="E779" i="5" s="1"/>
  <c r="M778" i="5"/>
  <c r="Q778" i="5"/>
  <c r="M777" i="5"/>
  <c r="Q777" i="5"/>
  <c r="E777" i="5" s="1"/>
  <c r="M776" i="5"/>
  <c r="Q776" i="5"/>
  <c r="B776" i="5" s="1"/>
  <c r="M775" i="5"/>
  <c r="Q775" i="5"/>
  <c r="M774" i="5"/>
  <c r="Q774" i="5"/>
  <c r="M773" i="5"/>
  <c r="Q773" i="5"/>
  <c r="E773" i="5" s="1"/>
  <c r="M772" i="5"/>
  <c r="Q772" i="5"/>
  <c r="B772" i="5" s="1"/>
  <c r="M771" i="5"/>
  <c r="Q771" i="5"/>
  <c r="E771" i="5" s="1"/>
  <c r="M770" i="5"/>
  <c r="Q770" i="5"/>
  <c r="B770" i="5" s="1"/>
  <c r="AH769" i="5"/>
  <c r="Y769" i="5"/>
  <c r="W769" i="5"/>
  <c r="U769" i="5"/>
  <c r="AH768" i="5"/>
  <c r="AH767" i="5"/>
  <c r="AH766" i="5"/>
  <c r="W766" i="5"/>
  <c r="V766" i="5"/>
  <c r="T766" i="5"/>
  <c r="AH765" i="5"/>
  <c r="Y765" i="5"/>
  <c r="X765" i="5"/>
  <c r="W765" i="5"/>
  <c r="V765" i="5"/>
  <c r="U765" i="5"/>
  <c r="T765" i="5"/>
  <c r="AH764" i="5"/>
  <c r="Y764" i="5"/>
  <c r="W764" i="5"/>
  <c r="U764" i="5"/>
  <c r="T764" i="5"/>
  <c r="AH763" i="5"/>
  <c r="Y763" i="5"/>
  <c r="X763" i="5"/>
  <c r="W763" i="5"/>
  <c r="V763" i="5"/>
  <c r="U763" i="5"/>
  <c r="T763" i="5"/>
  <c r="M763" i="5"/>
  <c r="M762" i="5"/>
  <c r="Q762" i="5"/>
  <c r="B762" i="5" s="1"/>
  <c r="M761" i="5"/>
  <c r="Q761" i="5"/>
  <c r="E761" i="5" s="1"/>
  <c r="M760" i="5"/>
  <c r="Q760" i="5"/>
  <c r="B760" i="5" s="1"/>
  <c r="M759" i="5"/>
  <c r="Q759" i="5"/>
  <c r="E759" i="5" s="1"/>
  <c r="M758" i="5"/>
  <c r="Q758" i="5"/>
  <c r="B758" i="5" s="1"/>
  <c r="M757" i="5"/>
  <c r="Q757" i="5"/>
  <c r="M756" i="5"/>
  <c r="Q756" i="5"/>
  <c r="E756" i="5" s="1"/>
  <c r="B756" i="5"/>
  <c r="M755" i="5"/>
  <c r="Q755" i="5"/>
  <c r="E755" i="5" s="1"/>
  <c r="M754" i="5"/>
  <c r="Q754" i="5"/>
  <c r="B754" i="5" s="1"/>
  <c r="M753" i="5"/>
  <c r="Q753" i="5"/>
  <c r="M752" i="5"/>
  <c r="Q752" i="5"/>
  <c r="E752" i="5" s="1"/>
  <c r="M751" i="5"/>
  <c r="Q751" i="5"/>
  <c r="E751" i="5" s="1"/>
  <c r="M750" i="5"/>
  <c r="Q750" i="5"/>
  <c r="B750" i="5" s="1"/>
  <c r="M749" i="5"/>
  <c r="Q749" i="5"/>
  <c r="E749" i="5" s="1"/>
  <c r="M748" i="5"/>
  <c r="Q748" i="5"/>
  <c r="M747" i="5"/>
  <c r="Q747" i="5"/>
  <c r="M746" i="5"/>
  <c r="Q746" i="5"/>
  <c r="M745" i="5"/>
  <c r="Q745" i="5"/>
  <c r="E745" i="5" s="1"/>
  <c r="M744" i="5"/>
  <c r="Q744" i="5"/>
  <c r="B744" i="5" s="1"/>
  <c r="E744" i="5"/>
  <c r="M743" i="5"/>
  <c r="Q743" i="5"/>
  <c r="E743" i="5" s="1"/>
  <c r="B743" i="5"/>
  <c r="M742" i="5"/>
  <c r="Q742" i="5"/>
  <c r="B742" i="5" s="1"/>
  <c r="M741" i="5"/>
  <c r="Q741" i="5"/>
  <c r="M740" i="5"/>
  <c r="Q740" i="5"/>
  <c r="M739" i="5"/>
  <c r="Q739" i="5"/>
  <c r="M738" i="5"/>
  <c r="R738" i="5"/>
  <c r="V738" i="5" s="1"/>
  <c r="X738" i="5"/>
  <c r="Q738" i="5"/>
  <c r="B738" i="5" s="1"/>
  <c r="E738" i="5"/>
  <c r="M737" i="5"/>
  <c r="Y737" i="5"/>
  <c r="Q737" i="5"/>
  <c r="E737" i="5" s="1"/>
  <c r="B737" i="5"/>
  <c r="AH736" i="5"/>
  <c r="Y736" i="5"/>
  <c r="W736" i="5"/>
  <c r="U736" i="5"/>
  <c r="AH735" i="5"/>
  <c r="AH734" i="5"/>
  <c r="AH733" i="5"/>
  <c r="Y733" i="5"/>
  <c r="X733" i="5"/>
  <c r="AH732" i="5"/>
  <c r="Y732" i="5"/>
  <c r="X732" i="5"/>
  <c r="W732" i="5"/>
  <c r="V732" i="5"/>
  <c r="U732" i="5"/>
  <c r="T732" i="5"/>
  <c r="AH731" i="5"/>
  <c r="Y731" i="5"/>
  <c r="W731" i="5"/>
  <c r="U731" i="5"/>
  <c r="T731" i="5"/>
  <c r="AH730" i="5"/>
  <c r="Y730" i="5"/>
  <c r="X730" i="5"/>
  <c r="W730" i="5"/>
  <c r="V730" i="5"/>
  <c r="U730" i="5"/>
  <c r="T730" i="5"/>
  <c r="M730" i="5"/>
  <c r="M729" i="5"/>
  <c r="Q729" i="5"/>
  <c r="M728" i="5"/>
  <c r="Q728" i="5"/>
  <c r="M727" i="5"/>
  <c r="R727" i="5"/>
  <c r="U727" i="5" s="1"/>
  <c r="Q727" i="5"/>
  <c r="M726" i="5"/>
  <c r="Q726" i="5"/>
  <c r="E726" i="5" s="1"/>
  <c r="M725" i="5"/>
  <c r="Q725" i="5"/>
  <c r="E725" i="5" s="1"/>
  <c r="M724" i="5"/>
  <c r="Q724" i="5"/>
  <c r="M723" i="5"/>
  <c r="R723" i="5"/>
  <c r="U723" i="5"/>
  <c r="Q723" i="5"/>
  <c r="B723" i="5" s="1"/>
  <c r="M722" i="5"/>
  <c r="Q722" i="5"/>
  <c r="B722" i="5" s="1"/>
  <c r="M721" i="5"/>
  <c r="Q721" i="5"/>
  <c r="M720" i="5"/>
  <c r="Q720" i="5"/>
  <c r="B720" i="5" s="1"/>
  <c r="M719" i="5"/>
  <c r="R719" i="5"/>
  <c r="V719" i="5" s="1"/>
  <c r="U719" i="5"/>
  <c r="Q719" i="5"/>
  <c r="B719" i="5" s="1"/>
  <c r="M718" i="5"/>
  <c r="Q718" i="5"/>
  <c r="B718" i="5" s="1"/>
  <c r="M717" i="5"/>
  <c r="Q717" i="5"/>
  <c r="E717" i="5" s="1"/>
  <c r="M716" i="5"/>
  <c r="Q716" i="5"/>
  <c r="B716" i="5" s="1"/>
  <c r="M715" i="5"/>
  <c r="R715" i="5"/>
  <c r="Q715" i="5"/>
  <c r="M714" i="5"/>
  <c r="Q714" i="5"/>
  <c r="B714" i="5" s="1"/>
  <c r="E714" i="5"/>
  <c r="M713" i="5"/>
  <c r="Q713" i="5"/>
  <c r="M712" i="5"/>
  <c r="Q712" i="5"/>
  <c r="M711" i="5"/>
  <c r="Q711" i="5"/>
  <c r="M710" i="5"/>
  <c r="Q710" i="5"/>
  <c r="B710" i="5" s="1"/>
  <c r="E710" i="5"/>
  <c r="M709" i="5"/>
  <c r="W709" i="5"/>
  <c r="Q709" i="5"/>
  <c r="M708" i="5"/>
  <c r="Q708" i="5"/>
  <c r="B708" i="5" s="1"/>
  <c r="M707" i="5"/>
  <c r="Q707" i="5"/>
  <c r="M706" i="5"/>
  <c r="Q706" i="5"/>
  <c r="E706" i="5" s="1"/>
  <c r="M705" i="5"/>
  <c r="V705" i="5"/>
  <c r="Q705" i="5"/>
  <c r="E705" i="5" s="1"/>
  <c r="M704" i="5"/>
  <c r="Q704" i="5"/>
  <c r="AH703" i="5"/>
  <c r="Y703" i="5"/>
  <c r="W703" i="5"/>
  <c r="U703" i="5"/>
  <c r="AH702" i="5"/>
  <c r="AH701" i="5"/>
  <c r="AH700" i="5"/>
  <c r="Y700" i="5"/>
  <c r="X700" i="5"/>
  <c r="V700" i="5"/>
  <c r="AH699" i="5"/>
  <c r="Y699" i="5"/>
  <c r="X699" i="5"/>
  <c r="W699" i="5"/>
  <c r="V699" i="5"/>
  <c r="U699" i="5"/>
  <c r="T699" i="5"/>
  <c r="AH698" i="5"/>
  <c r="Y698" i="5"/>
  <c r="W698" i="5"/>
  <c r="U698" i="5"/>
  <c r="T698" i="5"/>
  <c r="AH697" i="5"/>
  <c r="Y697" i="5"/>
  <c r="X697" i="5"/>
  <c r="W697" i="5"/>
  <c r="V697" i="5"/>
  <c r="U697" i="5"/>
  <c r="T697" i="5"/>
  <c r="M697" i="5"/>
  <c r="M696" i="5"/>
  <c r="R696" i="5"/>
  <c r="W696" i="5" s="1"/>
  <c r="X696" i="5"/>
  <c r="Q696" i="5"/>
  <c r="E696" i="5" s="1"/>
  <c r="B696" i="5"/>
  <c r="M695" i="5"/>
  <c r="Q695" i="5"/>
  <c r="M694" i="5"/>
  <c r="Q694" i="5"/>
  <c r="M693" i="5"/>
  <c r="U693" i="5"/>
  <c r="Q693" i="5"/>
  <c r="E693" i="5" s="1"/>
  <c r="B693" i="5"/>
  <c r="M692" i="5"/>
  <c r="R692" i="5"/>
  <c r="X692" i="5" s="1"/>
  <c r="Q692" i="5"/>
  <c r="E692" i="5" s="1"/>
  <c r="B692" i="5"/>
  <c r="M691" i="5"/>
  <c r="Q691" i="5"/>
  <c r="M690" i="5"/>
  <c r="Q690" i="5"/>
  <c r="M689" i="5"/>
  <c r="Q689" i="5"/>
  <c r="M688" i="5"/>
  <c r="R688" i="5"/>
  <c r="U688" i="5" s="1"/>
  <c r="Q688" i="5"/>
  <c r="E688" i="5" s="1"/>
  <c r="M687" i="5"/>
  <c r="Q687" i="5"/>
  <c r="M686" i="5"/>
  <c r="Q686" i="5"/>
  <c r="B686" i="5" s="1"/>
  <c r="M685" i="5"/>
  <c r="Q685" i="5"/>
  <c r="M684" i="5"/>
  <c r="R684" i="5"/>
  <c r="W684" i="5" s="1"/>
  <c r="Y684" i="5"/>
  <c r="Q684" i="5"/>
  <c r="B684" i="5" s="1"/>
  <c r="M683" i="5"/>
  <c r="Q683" i="5"/>
  <c r="E683" i="5" s="1"/>
  <c r="B683" i="5"/>
  <c r="M682" i="5"/>
  <c r="Q682" i="5"/>
  <c r="B682" i="5" s="1"/>
  <c r="M681" i="5"/>
  <c r="Q681" i="5"/>
  <c r="M680" i="5"/>
  <c r="R680" i="5"/>
  <c r="X680" i="5" s="1"/>
  <c r="Q680" i="5"/>
  <c r="B680" i="5" s="1"/>
  <c r="E680" i="5"/>
  <c r="M679" i="5"/>
  <c r="Q679" i="5"/>
  <c r="E679" i="5" s="1"/>
  <c r="M678" i="5"/>
  <c r="Q678" i="5"/>
  <c r="M677" i="5"/>
  <c r="Q677" i="5"/>
  <c r="M676" i="5"/>
  <c r="R676" i="5"/>
  <c r="X676" i="5" s="1"/>
  <c r="Q676" i="5"/>
  <c r="E676" i="5" s="1"/>
  <c r="M675" i="5"/>
  <c r="Q675" i="5"/>
  <c r="M674" i="5"/>
  <c r="T674" i="5"/>
  <c r="Q674" i="5"/>
  <c r="M673" i="5"/>
  <c r="Q673" i="5"/>
  <c r="M672" i="5"/>
  <c r="R672" i="5"/>
  <c r="U672" i="5" s="1"/>
  <c r="Q672" i="5"/>
  <c r="M671" i="5"/>
  <c r="Q671" i="5"/>
  <c r="AH670" i="5"/>
  <c r="Y670" i="5"/>
  <c r="W670" i="5"/>
  <c r="U670" i="5"/>
  <c r="AH669" i="5"/>
  <c r="AH668" i="5"/>
  <c r="AH667" i="5"/>
  <c r="W667" i="5"/>
  <c r="U667" i="5"/>
  <c r="T667" i="5"/>
  <c r="AH666" i="5"/>
  <c r="Y666" i="5"/>
  <c r="X666" i="5"/>
  <c r="W666" i="5"/>
  <c r="V666" i="5"/>
  <c r="U666" i="5"/>
  <c r="T666" i="5"/>
  <c r="AH665" i="5"/>
  <c r="Y665" i="5"/>
  <c r="W665" i="5"/>
  <c r="U665" i="5"/>
  <c r="T665" i="5"/>
  <c r="AH664" i="5"/>
  <c r="Y664" i="5"/>
  <c r="X664" i="5"/>
  <c r="W664" i="5"/>
  <c r="V664" i="5"/>
  <c r="U664" i="5"/>
  <c r="T664" i="5"/>
  <c r="M664" i="5"/>
  <c r="M663" i="5"/>
  <c r="Q663" i="5"/>
  <c r="E663" i="5" s="1"/>
  <c r="M662" i="5"/>
  <c r="Q662" i="5"/>
  <c r="E662" i="5" s="1"/>
  <c r="M661" i="5"/>
  <c r="R661" i="5"/>
  <c r="W661" i="5" s="1"/>
  <c r="V661" i="5"/>
  <c r="Q661" i="5"/>
  <c r="M660" i="5"/>
  <c r="Q660" i="5"/>
  <c r="B660" i="5" s="1"/>
  <c r="E660" i="5"/>
  <c r="M659" i="5"/>
  <c r="Q659" i="5"/>
  <c r="B659" i="5" s="1"/>
  <c r="M658" i="5"/>
  <c r="Q658" i="5"/>
  <c r="M657" i="5"/>
  <c r="R657" i="5"/>
  <c r="X657" i="5" s="1"/>
  <c r="W657" i="5"/>
  <c r="Q657" i="5"/>
  <c r="M656" i="5"/>
  <c r="Q656" i="5"/>
  <c r="M655" i="5"/>
  <c r="Q655" i="5"/>
  <c r="M654" i="5"/>
  <c r="Q654" i="5"/>
  <c r="B654" i="5" s="1"/>
  <c r="M653" i="5"/>
  <c r="R653" i="5"/>
  <c r="X653" i="5" s="1"/>
  <c r="Y653" i="5"/>
  <c r="Q653" i="5"/>
  <c r="M652" i="5"/>
  <c r="Q652" i="5"/>
  <c r="M651" i="5"/>
  <c r="Q651" i="5"/>
  <c r="M650" i="5"/>
  <c r="Q650" i="5"/>
  <c r="B650" i="5" s="1"/>
  <c r="M649" i="5"/>
  <c r="R649" i="5"/>
  <c r="Q649" i="5"/>
  <c r="E649" i="5" s="1"/>
  <c r="M648" i="5"/>
  <c r="Q648" i="5"/>
  <c r="E648" i="5" s="1"/>
  <c r="M647" i="5"/>
  <c r="Q647" i="5"/>
  <c r="M646" i="5"/>
  <c r="Q646" i="5"/>
  <c r="B646" i="5" s="1"/>
  <c r="M645" i="5"/>
  <c r="R645" i="5"/>
  <c r="Q645" i="5"/>
  <c r="M644" i="5"/>
  <c r="Q644" i="5"/>
  <c r="M643" i="5"/>
  <c r="Q643" i="5"/>
  <c r="M642" i="5"/>
  <c r="Q642" i="5"/>
  <c r="M641" i="5"/>
  <c r="R641" i="5"/>
  <c r="X641" i="5" s="1"/>
  <c r="Q641" i="5"/>
  <c r="B641" i="5" s="1"/>
  <c r="M640" i="5"/>
  <c r="Q640" i="5"/>
  <c r="B640" i="5" s="1"/>
  <c r="M639" i="5"/>
  <c r="Q639" i="5"/>
  <c r="M638" i="5"/>
  <c r="R638" i="5"/>
  <c r="Q638" i="5"/>
  <c r="B638" i="5" s="1"/>
  <c r="E638" i="5"/>
  <c r="F5" i="14"/>
  <c r="A7" i="26" s="1"/>
  <c r="AZ9" i="13"/>
  <c r="AG112" i="5"/>
  <c r="AG111" i="5"/>
  <c r="Y604" i="5"/>
  <c r="W604" i="5"/>
  <c r="U604" i="5"/>
  <c r="Y600" i="5"/>
  <c r="X600" i="5"/>
  <c r="W600" i="5"/>
  <c r="V600" i="5"/>
  <c r="U600" i="5"/>
  <c r="T600" i="5"/>
  <c r="Y599" i="5"/>
  <c r="W599" i="5"/>
  <c r="U599" i="5"/>
  <c r="T599" i="5"/>
  <c r="Y598" i="5"/>
  <c r="X598" i="5"/>
  <c r="W598" i="5"/>
  <c r="V598" i="5"/>
  <c r="U598" i="5"/>
  <c r="T598" i="5"/>
  <c r="Y571" i="5"/>
  <c r="W571" i="5"/>
  <c r="U571" i="5"/>
  <c r="Y567" i="5"/>
  <c r="X567" i="5"/>
  <c r="W567" i="5"/>
  <c r="V567" i="5"/>
  <c r="U567" i="5"/>
  <c r="T567" i="5"/>
  <c r="Y566" i="5"/>
  <c r="W566" i="5"/>
  <c r="U566" i="5"/>
  <c r="T566" i="5"/>
  <c r="Y565" i="5"/>
  <c r="X565" i="5"/>
  <c r="W565" i="5"/>
  <c r="V565" i="5"/>
  <c r="U565" i="5"/>
  <c r="T565" i="5"/>
  <c r="Y538" i="5"/>
  <c r="W538" i="5"/>
  <c r="U538" i="5"/>
  <c r="Y534" i="5"/>
  <c r="X534" i="5"/>
  <c r="W534" i="5"/>
  <c r="V534" i="5"/>
  <c r="U534" i="5"/>
  <c r="T534" i="5"/>
  <c r="Y533" i="5"/>
  <c r="W533" i="5"/>
  <c r="U533" i="5"/>
  <c r="T533" i="5"/>
  <c r="Y532" i="5"/>
  <c r="X532" i="5"/>
  <c r="W532" i="5"/>
  <c r="V532" i="5"/>
  <c r="U532" i="5"/>
  <c r="T532" i="5"/>
  <c r="Y505" i="5"/>
  <c r="W505" i="5"/>
  <c r="U505" i="5"/>
  <c r="Y501" i="5"/>
  <c r="X501" i="5"/>
  <c r="W501" i="5"/>
  <c r="V501" i="5"/>
  <c r="U501" i="5"/>
  <c r="T501" i="5"/>
  <c r="Y500" i="5"/>
  <c r="W500" i="5"/>
  <c r="U500" i="5"/>
  <c r="T500" i="5"/>
  <c r="Y499" i="5"/>
  <c r="X499" i="5"/>
  <c r="W499" i="5"/>
  <c r="V499" i="5"/>
  <c r="U499" i="5"/>
  <c r="T499" i="5"/>
  <c r="Y472" i="5"/>
  <c r="W472" i="5"/>
  <c r="U472" i="5"/>
  <c r="Y468" i="5"/>
  <c r="X468" i="5"/>
  <c r="W468" i="5"/>
  <c r="V468" i="5"/>
  <c r="U468" i="5"/>
  <c r="T468" i="5"/>
  <c r="Y467" i="5"/>
  <c r="W467" i="5"/>
  <c r="U467" i="5"/>
  <c r="T467" i="5"/>
  <c r="Y466" i="5"/>
  <c r="X466" i="5"/>
  <c r="W466" i="5"/>
  <c r="V466" i="5"/>
  <c r="U466" i="5"/>
  <c r="T466" i="5"/>
  <c r="Y439" i="5"/>
  <c r="W439" i="5"/>
  <c r="U439" i="5"/>
  <c r="Y435" i="5"/>
  <c r="X435" i="5"/>
  <c r="W435" i="5"/>
  <c r="V435" i="5"/>
  <c r="U435" i="5"/>
  <c r="T435" i="5"/>
  <c r="Y434" i="5"/>
  <c r="W434" i="5"/>
  <c r="U434" i="5"/>
  <c r="T434" i="5"/>
  <c r="Y433" i="5"/>
  <c r="X433" i="5"/>
  <c r="W433" i="5"/>
  <c r="V433" i="5"/>
  <c r="U433" i="5"/>
  <c r="T433" i="5"/>
  <c r="Y406" i="5"/>
  <c r="W406" i="5"/>
  <c r="U406" i="5"/>
  <c r="Y402" i="5"/>
  <c r="X402" i="5"/>
  <c r="W402" i="5"/>
  <c r="V402" i="5"/>
  <c r="U402" i="5"/>
  <c r="T402" i="5"/>
  <c r="Y401" i="5"/>
  <c r="W401" i="5"/>
  <c r="U401" i="5"/>
  <c r="T401" i="5"/>
  <c r="Y400" i="5"/>
  <c r="X400" i="5"/>
  <c r="W400" i="5"/>
  <c r="V400" i="5"/>
  <c r="U400" i="5"/>
  <c r="T400" i="5"/>
  <c r="Y373" i="5"/>
  <c r="W373" i="5"/>
  <c r="U373" i="5"/>
  <c r="Y369" i="5"/>
  <c r="X369" i="5"/>
  <c r="W369" i="5"/>
  <c r="V369" i="5"/>
  <c r="U369" i="5"/>
  <c r="T369" i="5"/>
  <c r="Y368" i="5"/>
  <c r="W368" i="5"/>
  <c r="U368" i="5"/>
  <c r="T368" i="5"/>
  <c r="Y367" i="5"/>
  <c r="X367" i="5"/>
  <c r="W367" i="5"/>
  <c r="V367" i="5"/>
  <c r="U367" i="5"/>
  <c r="T367" i="5"/>
  <c r="Y340" i="5"/>
  <c r="W340" i="5"/>
  <c r="U340" i="5"/>
  <c r="Y336" i="5"/>
  <c r="X336" i="5"/>
  <c r="W336" i="5"/>
  <c r="V336" i="5"/>
  <c r="U336" i="5"/>
  <c r="T336" i="5"/>
  <c r="Y335" i="5"/>
  <c r="W335" i="5"/>
  <c r="U335" i="5"/>
  <c r="T335" i="5"/>
  <c r="Y334" i="5"/>
  <c r="X334" i="5"/>
  <c r="W334" i="5"/>
  <c r="V334" i="5"/>
  <c r="U334" i="5"/>
  <c r="T334" i="5"/>
  <c r="Y307" i="5"/>
  <c r="W307" i="5"/>
  <c r="U307" i="5"/>
  <c r="Y303" i="5"/>
  <c r="X303" i="5"/>
  <c r="W303" i="5"/>
  <c r="V303" i="5"/>
  <c r="U303" i="5"/>
  <c r="T303" i="5"/>
  <c r="Y302" i="5"/>
  <c r="W302" i="5"/>
  <c r="U302" i="5"/>
  <c r="T302" i="5"/>
  <c r="Y301" i="5"/>
  <c r="X301" i="5"/>
  <c r="W301" i="5"/>
  <c r="V301" i="5"/>
  <c r="U301" i="5"/>
  <c r="T301" i="5"/>
  <c r="Y274" i="5"/>
  <c r="W274" i="5"/>
  <c r="U274" i="5"/>
  <c r="Y270" i="5"/>
  <c r="X270" i="5"/>
  <c r="W270" i="5"/>
  <c r="V270" i="5"/>
  <c r="U270" i="5"/>
  <c r="T270" i="5"/>
  <c r="Y269" i="5"/>
  <c r="W269" i="5"/>
  <c r="U269" i="5"/>
  <c r="T269" i="5"/>
  <c r="Y268" i="5"/>
  <c r="X268" i="5"/>
  <c r="W268" i="5"/>
  <c r="V268" i="5"/>
  <c r="U268" i="5"/>
  <c r="T268" i="5"/>
  <c r="Y241" i="5"/>
  <c r="W241" i="5"/>
  <c r="U241" i="5"/>
  <c r="Y237" i="5"/>
  <c r="X237" i="5"/>
  <c r="W237" i="5"/>
  <c r="V237" i="5"/>
  <c r="U237" i="5"/>
  <c r="T237" i="5"/>
  <c r="Y236" i="5"/>
  <c r="W236" i="5"/>
  <c r="U236" i="5"/>
  <c r="T236" i="5"/>
  <c r="Y235" i="5"/>
  <c r="X235" i="5"/>
  <c r="W235" i="5"/>
  <c r="V235" i="5"/>
  <c r="U235" i="5"/>
  <c r="T235" i="5"/>
  <c r="Y208" i="5"/>
  <c r="W208" i="5"/>
  <c r="U208" i="5"/>
  <c r="Y204" i="5"/>
  <c r="X204" i="5"/>
  <c r="W204" i="5"/>
  <c r="V204" i="5"/>
  <c r="U204" i="5"/>
  <c r="T204" i="5"/>
  <c r="Y203" i="5"/>
  <c r="W203" i="5"/>
  <c r="U203" i="5"/>
  <c r="T203" i="5"/>
  <c r="Y202" i="5"/>
  <c r="X202" i="5"/>
  <c r="W202" i="5"/>
  <c r="V202" i="5"/>
  <c r="U202" i="5"/>
  <c r="T202" i="5"/>
  <c r="Y175" i="5"/>
  <c r="W175" i="5"/>
  <c r="U175" i="5"/>
  <c r="Y171" i="5"/>
  <c r="X171" i="5"/>
  <c r="W171" i="5"/>
  <c r="V171" i="5"/>
  <c r="U171" i="5"/>
  <c r="T171" i="5"/>
  <c r="Y170" i="5"/>
  <c r="W170" i="5"/>
  <c r="U170" i="5"/>
  <c r="T170" i="5"/>
  <c r="Y169" i="5"/>
  <c r="X169" i="5"/>
  <c r="W169" i="5"/>
  <c r="V169" i="5"/>
  <c r="U169" i="5"/>
  <c r="T169" i="5"/>
  <c r="Y142" i="5"/>
  <c r="W142" i="5"/>
  <c r="U142" i="5"/>
  <c r="Y138" i="5"/>
  <c r="X138" i="5"/>
  <c r="W138" i="5"/>
  <c r="V138" i="5"/>
  <c r="U138" i="5"/>
  <c r="T138" i="5"/>
  <c r="Y137" i="5"/>
  <c r="W137" i="5"/>
  <c r="U137" i="5"/>
  <c r="T137" i="5"/>
  <c r="Y136" i="5"/>
  <c r="X136" i="5"/>
  <c r="W136" i="5"/>
  <c r="V136" i="5"/>
  <c r="U136" i="5"/>
  <c r="T136" i="5"/>
  <c r="Y109" i="5"/>
  <c r="W109" i="5"/>
  <c r="U109" i="5"/>
  <c r="Y105" i="5"/>
  <c r="X105" i="5"/>
  <c r="W105" i="5"/>
  <c r="V105" i="5"/>
  <c r="U105" i="5"/>
  <c r="T105" i="5"/>
  <c r="Y104" i="5"/>
  <c r="W104" i="5"/>
  <c r="U104" i="5"/>
  <c r="T104" i="5"/>
  <c r="Y103" i="5"/>
  <c r="X103" i="5"/>
  <c r="W103" i="5"/>
  <c r="V103" i="5"/>
  <c r="U103" i="5"/>
  <c r="T103" i="5"/>
  <c r="Y76" i="5"/>
  <c r="W76" i="5"/>
  <c r="U76" i="5"/>
  <c r="Y72" i="5"/>
  <c r="X72" i="5"/>
  <c r="W72" i="5"/>
  <c r="V72" i="5"/>
  <c r="U72" i="5"/>
  <c r="T72" i="5"/>
  <c r="Y71" i="5"/>
  <c r="W71" i="5"/>
  <c r="U71" i="5"/>
  <c r="T71" i="5"/>
  <c r="Y70" i="5"/>
  <c r="X70" i="5"/>
  <c r="W70" i="5"/>
  <c r="V70" i="5"/>
  <c r="U70" i="5"/>
  <c r="T70" i="5"/>
  <c r="Y43" i="5"/>
  <c r="W43" i="5"/>
  <c r="U43" i="5"/>
  <c r="V42" i="5"/>
  <c r="Y41" i="5"/>
  <c r="X41" i="5"/>
  <c r="W41" i="5"/>
  <c r="V41" i="5"/>
  <c r="U41" i="5"/>
  <c r="T41" i="5"/>
  <c r="Y40" i="5"/>
  <c r="W40" i="5"/>
  <c r="U40" i="5"/>
  <c r="T40" i="5"/>
  <c r="Y39" i="5"/>
  <c r="X39" i="5"/>
  <c r="W39" i="5"/>
  <c r="V39" i="5"/>
  <c r="U39" i="5"/>
  <c r="T39" i="5"/>
  <c r="AH22" i="5"/>
  <c r="AH21" i="5"/>
  <c r="AH20" i="5"/>
  <c r="AH19" i="5"/>
  <c r="AH18" i="5"/>
  <c r="AH17" i="5"/>
  <c r="AH16" i="5"/>
  <c r="AH15" i="5"/>
  <c r="AH14" i="5"/>
  <c r="AH13" i="5"/>
  <c r="AH12" i="5"/>
  <c r="AY38" i="13"/>
  <c r="AZ38" i="13"/>
  <c r="AY37" i="13"/>
  <c r="AZ37" i="13"/>
  <c r="AY36" i="13"/>
  <c r="AZ36" i="13"/>
  <c r="AZ35" i="13"/>
  <c r="AZ34" i="13"/>
  <c r="AY33" i="13"/>
  <c r="AZ33" i="13"/>
  <c r="AY32" i="13"/>
  <c r="AZ32" i="13"/>
  <c r="F27" i="14"/>
  <c r="A29" i="26" s="1"/>
  <c r="AZ31" i="13"/>
  <c r="F26" i="14"/>
  <c r="A28" i="26" s="1"/>
  <c r="AZ30" i="13"/>
  <c r="F25" i="14"/>
  <c r="A27" i="26" s="1"/>
  <c r="AZ29" i="13"/>
  <c r="F24" i="14"/>
  <c r="A26" i="26" s="1"/>
  <c r="AZ28" i="13"/>
  <c r="F23" i="14"/>
  <c r="A25" i="26" s="1"/>
  <c r="AZ27" i="13"/>
  <c r="F22" i="14"/>
  <c r="A24" i="26" s="1"/>
  <c r="AZ26" i="13"/>
  <c r="F21" i="14"/>
  <c r="A23" i="26" s="1"/>
  <c r="AZ25" i="13"/>
  <c r="F20" i="14"/>
  <c r="A22" i="26" s="1"/>
  <c r="AZ24" i="13"/>
  <c r="F19" i="14"/>
  <c r="A21" i="26" s="1"/>
  <c r="AZ23" i="13"/>
  <c r="F18" i="14"/>
  <c r="A20" i="26" s="1"/>
  <c r="AZ22" i="13"/>
  <c r="AZ21" i="13"/>
  <c r="F17" i="14"/>
  <c r="A19" i="26" s="1"/>
  <c r="F16" i="14"/>
  <c r="A18" i="26" s="1"/>
  <c r="AZ20" i="13"/>
  <c r="F15" i="14"/>
  <c r="A17" i="26" s="1"/>
  <c r="AZ19" i="13"/>
  <c r="F14" i="14"/>
  <c r="A16" i="26" s="1"/>
  <c r="AZ18" i="13"/>
  <c r="F13" i="14"/>
  <c r="A15" i="26" s="1"/>
  <c r="AZ17" i="13"/>
  <c r="F12" i="14"/>
  <c r="A14" i="26" s="1"/>
  <c r="AZ16" i="13"/>
  <c r="F11" i="14"/>
  <c r="A13" i="26" s="1"/>
  <c r="AZ15" i="13"/>
  <c r="F10" i="14"/>
  <c r="A12" i="26" s="1"/>
  <c r="AZ14" i="13"/>
  <c r="F9" i="14"/>
  <c r="A11" i="26" s="1"/>
  <c r="AZ13" i="13"/>
  <c r="F8" i="14"/>
  <c r="A10" i="26" s="1"/>
  <c r="AZ12" i="13"/>
  <c r="F7" i="14"/>
  <c r="A9" i="26" s="1"/>
  <c r="AZ11" i="13"/>
  <c r="AZ10" i="13"/>
  <c r="F6" i="14"/>
  <c r="BC15" i="15"/>
  <c r="BC14" i="15"/>
  <c r="BC13" i="15"/>
  <c r="BC12" i="15"/>
  <c r="BC11" i="15"/>
  <c r="BC10" i="15"/>
  <c r="AY27" i="15"/>
  <c r="AZ27" i="15"/>
  <c r="AY26" i="15"/>
  <c r="AZ26" i="15"/>
  <c r="AY25" i="15"/>
  <c r="AZ25" i="15"/>
  <c r="AY24" i="15"/>
  <c r="AZ24" i="15"/>
  <c r="AY23" i="15"/>
  <c r="AZ23" i="15"/>
  <c r="AY22" i="15"/>
  <c r="AZ22" i="15"/>
  <c r="AZ21" i="15"/>
  <c r="AY20" i="15"/>
  <c r="AZ20" i="15"/>
  <c r="AY19" i="15"/>
  <c r="AZ19" i="15"/>
  <c r="AZ18" i="15"/>
  <c r="AY17" i="15"/>
  <c r="AZ17" i="15"/>
  <c r="AZ16" i="15"/>
  <c r="AZ15" i="15"/>
  <c r="AZ14" i="15"/>
  <c r="AZ13" i="15"/>
  <c r="AZ12" i="15"/>
  <c r="AZ11" i="15"/>
  <c r="AZ10" i="15"/>
  <c r="AH604" i="5"/>
  <c r="AH603" i="5"/>
  <c r="AH602" i="5"/>
  <c r="AH601" i="5"/>
  <c r="AH600" i="5"/>
  <c r="AH599" i="5"/>
  <c r="AH598" i="5"/>
  <c r="AH571" i="5"/>
  <c r="AH570" i="5"/>
  <c r="AH569" i="5"/>
  <c r="AH568" i="5"/>
  <c r="AH567" i="5"/>
  <c r="AH566" i="5"/>
  <c r="AH565" i="5"/>
  <c r="AH538" i="5"/>
  <c r="AH537" i="5"/>
  <c r="AH536" i="5"/>
  <c r="AH535" i="5"/>
  <c r="AH534" i="5"/>
  <c r="AH533" i="5"/>
  <c r="AH532" i="5"/>
  <c r="AH505" i="5"/>
  <c r="AH504" i="5"/>
  <c r="AH503" i="5"/>
  <c r="AH502" i="5"/>
  <c r="AH501" i="5"/>
  <c r="AH500" i="5"/>
  <c r="AH499" i="5"/>
  <c r="AH472" i="5"/>
  <c r="AH471" i="5"/>
  <c r="AH470" i="5"/>
  <c r="AH469" i="5"/>
  <c r="AH468" i="5"/>
  <c r="AH467" i="5"/>
  <c r="AH466" i="5"/>
  <c r="AH439" i="5"/>
  <c r="AH438" i="5"/>
  <c r="AH437" i="5"/>
  <c r="AH436" i="5"/>
  <c r="AH435" i="5"/>
  <c r="AH434" i="5"/>
  <c r="AH433" i="5"/>
  <c r="AH406" i="5"/>
  <c r="AH405" i="5"/>
  <c r="AH404" i="5"/>
  <c r="AH403" i="5"/>
  <c r="AH402" i="5"/>
  <c r="AH401" i="5"/>
  <c r="AH400" i="5"/>
  <c r="AH373" i="5"/>
  <c r="AH372" i="5"/>
  <c r="AH371" i="5"/>
  <c r="AH370" i="5"/>
  <c r="AH369" i="5"/>
  <c r="AH368" i="5"/>
  <c r="AH367" i="5"/>
  <c r="AH340" i="5"/>
  <c r="AH339" i="5"/>
  <c r="AH338" i="5"/>
  <c r="AH337" i="5"/>
  <c r="AH336" i="5"/>
  <c r="AH335" i="5"/>
  <c r="AH334" i="5"/>
  <c r="AH307" i="5"/>
  <c r="AH306" i="5"/>
  <c r="AH305" i="5"/>
  <c r="AH304" i="5"/>
  <c r="AH303" i="5"/>
  <c r="AH302" i="5"/>
  <c r="AH301" i="5"/>
  <c r="AH274" i="5"/>
  <c r="AH273" i="5"/>
  <c r="AH272" i="5"/>
  <c r="AH271" i="5"/>
  <c r="AH270" i="5"/>
  <c r="AH269" i="5"/>
  <c r="AH268" i="5"/>
  <c r="AH241" i="5"/>
  <c r="AH240" i="5"/>
  <c r="AH239" i="5"/>
  <c r="AH238" i="5"/>
  <c r="AH237" i="5"/>
  <c r="AH236" i="5"/>
  <c r="AH235" i="5"/>
  <c r="AH208" i="5"/>
  <c r="AH207" i="5"/>
  <c r="AH206" i="5"/>
  <c r="AH205" i="5"/>
  <c r="AH204" i="5"/>
  <c r="AH203" i="5"/>
  <c r="AH202" i="5"/>
  <c r="AH175" i="5"/>
  <c r="AH174" i="5"/>
  <c r="AH173" i="5"/>
  <c r="AH172" i="5"/>
  <c r="AH171" i="5"/>
  <c r="AH170" i="5"/>
  <c r="AH169" i="5"/>
  <c r="AH142" i="5"/>
  <c r="AH141" i="5"/>
  <c r="AH140" i="5"/>
  <c r="AH139" i="5"/>
  <c r="AH138" i="5"/>
  <c r="AH137" i="5"/>
  <c r="AH136" i="5"/>
  <c r="AH109" i="5"/>
  <c r="AH108" i="5"/>
  <c r="AH107" i="5"/>
  <c r="AH106" i="5"/>
  <c r="AH105" i="5"/>
  <c r="AH104" i="5"/>
  <c r="AH103" i="5"/>
  <c r="AH76" i="5"/>
  <c r="AH75" i="5"/>
  <c r="AH74" i="5"/>
  <c r="AH73" i="5"/>
  <c r="AH72" i="5"/>
  <c r="AH71" i="5"/>
  <c r="AH70" i="5"/>
  <c r="AH43" i="5"/>
  <c r="AH42" i="5"/>
  <c r="AH41" i="5"/>
  <c r="AH40" i="5"/>
  <c r="AH39" i="5"/>
  <c r="AE80" i="5"/>
  <c r="AE110" i="5" s="1"/>
  <c r="AG110" i="5" s="1"/>
  <c r="AE79" i="5"/>
  <c r="AE109" i="5" s="1"/>
  <c r="AG109" i="5" s="1"/>
  <c r="AE78" i="5"/>
  <c r="AE77" i="5"/>
  <c r="AE107" i="5" s="1"/>
  <c r="AG107" i="5" s="1"/>
  <c r="AE76" i="5"/>
  <c r="AE106" i="5" s="1"/>
  <c r="AG106" i="5" s="1"/>
  <c r="AE75" i="5"/>
  <c r="AE105" i="5" s="1"/>
  <c r="AG105" i="5" s="1"/>
  <c r="AE74" i="5"/>
  <c r="AE104" i="5" s="1"/>
  <c r="AG104" i="5" s="1"/>
  <c r="AE73" i="5"/>
  <c r="AE103" i="5" s="1"/>
  <c r="AG103" i="5" s="1"/>
  <c r="AE72" i="5"/>
  <c r="AE102" i="5" s="1"/>
  <c r="AG102" i="5" s="1"/>
  <c r="AE71" i="5"/>
  <c r="AE101" i="5" s="1"/>
  <c r="AG101" i="5" s="1"/>
  <c r="AE70" i="5"/>
  <c r="AE100" i="5" s="1"/>
  <c r="AG100" i="5" s="1"/>
  <c r="AE69" i="5"/>
  <c r="AE99" i="5" s="1"/>
  <c r="AG99" i="5" s="1"/>
  <c r="AE68" i="5"/>
  <c r="AE98" i="5" s="1"/>
  <c r="AG98" i="5" s="1"/>
  <c r="AE67" i="5"/>
  <c r="AE97" i="5" s="1"/>
  <c r="AG97" i="5" s="1"/>
  <c r="AE66" i="5"/>
  <c r="AE96" i="5" s="1"/>
  <c r="AG96" i="5" s="1"/>
  <c r="AE65" i="5"/>
  <c r="AE95" i="5" s="1"/>
  <c r="AG95" i="5" s="1"/>
  <c r="AE64" i="5"/>
  <c r="AE94" i="5" s="1"/>
  <c r="AG94" i="5" s="1"/>
  <c r="AE63" i="5"/>
  <c r="AE93" i="5" s="1"/>
  <c r="AG93" i="5" s="1"/>
  <c r="AE62" i="5"/>
  <c r="AE92" i="5" s="1"/>
  <c r="AG92" i="5" s="1"/>
  <c r="AE61" i="5"/>
  <c r="AE91" i="5" s="1"/>
  <c r="AG91" i="5" s="1"/>
  <c r="AE60" i="5"/>
  <c r="AE90" i="5" s="1"/>
  <c r="AG90" i="5" s="1"/>
  <c r="AE59" i="5"/>
  <c r="AE89" i="5" s="1"/>
  <c r="AG89" i="5" s="1"/>
  <c r="AE58" i="5"/>
  <c r="AE88" i="5" s="1"/>
  <c r="AG88" i="5" s="1"/>
  <c r="AE57" i="5"/>
  <c r="AE87" i="5" s="1"/>
  <c r="AG87" i="5" s="1"/>
  <c r="AE56" i="5"/>
  <c r="AE86" i="5" s="1"/>
  <c r="AG86" i="5" s="1"/>
  <c r="AE55" i="5"/>
  <c r="AE85" i="5" s="1"/>
  <c r="AG85" i="5" s="1"/>
  <c r="AE54" i="5"/>
  <c r="AE84" i="5" s="1"/>
  <c r="AG84" i="5" s="1"/>
  <c r="AE53" i="5"/>
  <c r="AE83" i="5" s="1"/>
  <c r="AG83" i="5" s="1"/>
  <c r="AE52" i="5"/>
  <c r="AE82" i="5" s="1"/>
  <c r="AG82" i="5" s="1"/>
  <c r="AE51" i="5"/>
  <c r="AE81" i="5" s="1"/>
  <c r="AG81" i="5" s="1"/>
  <c r="AD80" i="5"/>
  <c r="AD79" i="5"/>
  <c r="AD78" i="5"/>
  <c r="AD75" i="5"/>
  <c r="AD74" i="5"/>
  <c r="AD68" i="5"/>
  <c r="AD62" i="5"/>
  <c r="AG49" i="5"/>
  <c r="AG50" i="5"/>
  <c r="AG48" i="5"/>
  <c r="AE29" i="5"/>
  <c r="AE47" i="5" s="1"/>
  <c r="AG47" i="5" s="1"/>
  <c r="AE28" i="5"/>
  <c r="AE46" i="5" s="1"/>
  <c r="AG46" i="5" s="1"/>
  <c r="AE27" i="5"/>
  <c r="AE45" i="5" s="1"/>
  <c r="AG45" i="5" s="1"/>
  <c r="AE26" i="5"/>
  <c r="AE44" i="5" s="1"/>
  <c r="AG44" i="5" s="1"/>
  <c r="AE25" i="5"/>
  <c r="AE43" i="5" s="1"/>
  <c r="AG43" i="5" s="1"/>
  <c r="AE24" i="5"/>
  <c r="AE42" i="5" s="1"/>
  <c r="AG42" i="5" s="1"/>
  <c r="AE23" i="5"/>
  <c r="AE41" i="5" s="1"/>
  <c r="AG41" i="5" s="1"/>
  <c r="AE22" i="5"/>
  <c r="AE40" i="5" s="1"/>
  <c r="AG40" i="5" s="1"/>
  <c r="AE21" i="5"/>
  <c r="AE39" i="5" s="1"/>
  <c r="AG39" i="5" s="1"/>
  <c r="AE20" i="5"/>
  <c r="AE38" i="5" s="1"/>
  <c r="AG38" i="5" s="1"/>
  <c r="AE19" i="5"/>
  <c r="AE37" i="5" s="1"/>
  <c r="AG37" i="5" s="1"/>
  <c r="AE18" i="5"/>
  <c r="AE36" i="5" s="1"/>
  <c r="AG36" i="5" s="1"/>
  <c r="AE17" i="5"/>
  <c r="AE35" i="5" s="1"/>
  <c r="AG35" i="5" s="1"/>
  <c r="AE16" i="5"/>
  <c r="AE34" i="5" s="1"/>
  <c r="AG34" i="5" s="1"/>
  <c r="AE15" i="5"/>
  <c r="AE33" i="5" s="1"/>
  <c r="AG33" i="5" s="1"/>
  <c r="AE14" i="5"/>
  <c r="AE32" i="5" s="1"/>
  <c r="AG32" i="5" s="1"/>
  <c r="AE13" i="5"/>
  <c r="AE31" i="5" s="1"/>
  <c r="AG31" i="5" s="1"/>
  <c r="AE12" i="5"/>
  <c r="AE30" i="5" s="1"/>
  <c r="AG30" i="5" s="1"/>
  <c r="AD29" i="5"/>
  <c r="AD28" i="5"/>
  <c r="AD27" i="5"/>
  <c r="AD26" i="5"/>
  <c r="AG26" i="5" s="1"/>
  <c r="AD25" i="5"/>
  <c r="AD24" i="5"/>
  <c r="AD22" i="5"/>
  <c r="AD21" i="5"/>
  <c r="AD19" i="5"/>
  <c r="N11" i="5"/>
  <c r="Y42" i="5"/>
  <c r="X42" i="5"/>
  <c r="X74" i="5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Q58" i="5"/>
  <c r="E58" i="5" s="1"/>
  <c r="T10" i="13"/>
  <c r="T15" i="13"/>
  <c r="T16" i="13"/>
  <c r="T17" i="13"/>
  <c r="T18" i="13"/>
  <c r="T19" i="13"/>
  <c r="T20" i="13"/>
  <c r="T21" i="13"/>
  <c r="T22" i="13"/>
  <c r="T23" i="13"/>
  <c r="T24" i="13"/>
  <c r="T25" i="13"/>
  <c r="T26" i="13"/>
  <c r="T27" i="13"/>
  <c r="T28" i="13"/>
  <c r="T29" i="13"/>
  <c r="T30" i="13"/>
  <c r="T31" i="13"/>
  <c r="T32" i="13"/>
  <c r="T33" i="13"/>
  <c r="T34" i="13"/>
  <c r="T35" i="13"/>
  <c r="T36" i="13"/>
  <c r="T37" i="13"/>
  <c r="T38" i="13"/>
  <c r="T39" i="13"/>
  <c r="S10" i="13"/>
  <c r="AC13" i="13"/>
  <c r="W13" i="13"/>
  <c r="W15" i="13"/>
  <c r="W16" i="13"/>
  <c r="W17" i="13"/>
  <c r="W19" i="13"/>
  <c r="W20" i="13"/>
  <c r="W21" i="13"/>
  <c r="W22" i="13"/>
  <c r="W23" i="13"/>
  <c r="W24" i="13"/>
  <c r="W25" i="13"/>
  <c r="W26" i="13"/>
  <c r="W27" i="13"/>
  <c r="W28" i="13"/>
  <c r="W29" i="13"/>
  <c r="W30" i="13"/>
  <c r="W31" i="13"/>
  <c r="W32" i="13"/>
  <c r="W33" i="13"/>
  <c r="W34" i="13"/>
  <c r="W35" i="13"/>
  <c r="W36" i="13"/>
  <c r="W37" i="13"/>
  <c r="W38" i="13"/>
  <c r="W39" i="13"/>
  <c r="P13" i="1"/>
  <c r="AR13" i="13"/>
  <c r="AK14" i="13"/>
  <c r="Q17" i="13"/>
  <c r="AD17" i="13" s="1"/>
  <c r="S26" i="13"/>
  <c r="S34" i="13"/>
  <c r="Q51" i="5"/>
  <c r="E51" i="5" s="1"/>
  <c r="Q85" i="5"/>
  <c r="B85" i="5" s="1"/>
  <c r="E85" i="5"/>
  <c r="Q57" i="5"/>
  <c r="E57" i="5" s="1"/>
  <c r="Q84" i="5"/>
  <c r="S26" i="15"/>
  <c r="AD10" i="15"/>
  <c r="T11" i="15"/>
  <c r="T16" i="15"/>
  <c r="T17" i="15"/>
  <c r="T18" i="15"/>
  <c r="T19" i="15"/>
  <c r="T20" i="15"/>
  <c r="T21" i="15"/>
  <c r="T22" i="15"/>
  <c r="T23" i="15"/>
  <c r="T24" i="15"/>
  <c r="T25" i="15"/>
  <c r="T26" i="15"/>
  <c r="T27" i="15"/>
  <c r="T28" i="15"/>
  <c r="T29" i="15"/>
  <c r="T30" i="15"/>
  <c r="T31" i="15"/>
  <c r="T32" i="15"/>
  <c r="T33" i="15"/>
  <c r="T34" i="15"/>
  <c r="T35" i="15"/>
  <c r="T36" i="15"/>
  <c r="T37" i="15"/>
  <c r="T38" i="15"/>
  <c r="T39" i="15"/>
  <c r="Q14" i="15"/>
  <c r="T14" i="15" s="1"/>
  <c r="V14" i="15"/>
  <c r="Q15" i="15"/>
  <c r="S15" i="15" s="1"/>
  <c r="W15" i="15"/>
  <c r="Q16" i="15"/>
  <c r="Q17" i="15"/>
  <c r="Q18" i="15"/>
  <c r="Q19" i="15"/>
  <c r="Q20" i="15"/>
  <c r="Q21" i="15"/>
  <c r="Q22" i="15"/>
  <c r="Q23" i="15"/>
  <c r="Q24" i="15"/>
  <c r="Q25" i="15"/>
  <c r="Q26" i="15"/>
  <c r="Q27" i="15"/>
  <c r="Q28" i="15"/>
  <c r="Q29" i="15"/>
  <c r="Q30" i="15"/>
  <c r="Q31" i="15"/>
  <c r="Q32" i="15"/>
  <c r="Q33" i="15"/>
  <c r="Q34" i="15"/>
  <c r="Q35" i="15"/>
  <c r="Q36" i="15"/>
  <c r="Q37" i="15"/>
  <c r="Q38" i="15"/>
  <c r="Q39" i="15"/>
  <c r="Q61" i="5"/>
  <c r="Q68" i="5"/>
  <c r="Q66" i="5"/>
  <c r="Q67" i="5"/>
  <c r="B67" i="5" s="1"/>
  <c r="E67" i="5"/>
  <c r="Q52" i="5"/>
  <c r="Q88" i="5"/>
  <c r="E88" i="5" s="1"/>
  <c r="Q60" i="5"/>
  <c r="E60" i="5" s="1"/>
  <c r="Q48" i="5"/>
  <c r="E48" i="5" s="1"/>
  <c r="Q49" i="5"/>
  <c r="Q59" i="5"/>
  <c r="E59" i="5" s="1"/>
  <c r="Q80" i="5"/>
  <c r="Q89" i="5"/>
  <c r="E89" i="5"/>
  <c r="Q53" i="5"/>
  <c r="E53" i="5" s="1"/>
  <c r="Q81" i="5"/>
  <c r="Q87" i="5"/>
  <c r="Q55" i="5"/>
  <c r="E55" i="5" s="1"/>
  <c r="Q64" i="5"/>
  <c r="Q82" i="5"/>
  <c r="E82" i="5" s="1"/>
  <c r="Q65" i="5"/>
  <c r="Q78" i="5"/>
  <c r="E78" i="5" s="1"/>
  <c r="B9" i="1"/>
  <c r="A10" i="13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6" i="15"/>
  <c r="S7" i="15"/>
  <c r="T7" i="15"/>
  <c r="U7" i="15"/>
  <c r="V7" i="15"/>
  <c r="W7" i="15"/>
  <c r="X7" i="15"/>
  <c r="Y7" i="15"/>
  <c r="Z7" i="15"/>
  <c r="AA7" i="15"/>
  <c r="AB7" i="15"/>
  <c r="AC7" i="15"/>
  <c r="AD7" i="15"/>
  <c r="AE7" i="15"/>
  <c r="AF7" i="15"/>
  <c r="AI7" i="15"/>
  <c r="AJ7" i="15"/>
  <c r="F8" i="15"/>
  <c r="G8" i="15"/>
  <c r="A10" i="15"/>
  <c r="A11" i="15" s="1"/>
  <c r="A12" i="15" s="1"/>
  <c r="A13" i="15" s="1"/>
  <c r="A14" i="15" s="1"/>
  <c r="A15" i="15" s="1"/>
  <c r="A16" i="15" s="1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C41" i="15"/>
  <c r="A12" i="1"/>
  <c r="A14" i="1"/>
  <c r="A20" i="1"/>
  <c r="A26" i="1"/>
  <c r="A28" i="1"/>
  <c r="A6" i="5"/>
  <c r="H7" i="5"/>
  <c r="D11" i="5"/>
  <c r="Q11" i="5"/>
  <c r="M12" i="5"/>
  <c r="M13" i="5" s="1"/>
  <c r="M14" i="5" s="1"/>
  <c r="M15" i="5" s="1"/>
  <c r="M16" i="5" s="1"/>
  <c r="M17" i="5" s="1"/>
  <c r="M18" i="5" s="1"/>
  <c r="M19" i="5" s="1"/>
  <c r="M20" i="5" s="1"/>
  <c r="M21" i="5" s="1"/>
  <c r="M22" i="5" s="1"/>
  <c r="M23" i="5" s="1"/>
  <c r="M24" i="5" s="1"/>
  <c r="M25" i="5" s="1"/>
  <c r="M26" i="5" s="1"/>
  <c r="M27" i="5" s="1"/>
  <c r="M28" i="5" s="1"/>
  <c r="M29" i="5" s="1"/>
  <c r="M30" i="5" s="1"/>
  <c r="M31" i="5" s="1"/>
  <c r="M32" i="5" s="1"/>
  <c r="M33" i="5" s="1"/>
  <c r="M34" i="5" s="1"/>
  <c r="M35" i="5" s="1"/>
  <c r="M36" i="5" s="1"/>
  <c r="M37" i="5" s="1"/>
  <c r="M38" i="5" s="1"/>
  <c r="B39" i="5"/>
  <c r="I40" i="5"/>
  <c r="V40" i="5" s="1"/>
  <c r="K40" i="5"/>
  <c r="X40" i="5" s="1"/>
  <c r="K43" i="5"/>
  <c r="X43" i="5" s="1"/>
  <c r="M62" i="5"/>
  <c r="M63" i="5"/>
  <c r="M64" i="5"/>
  <c r="M65" i="5"/>
  <c r="M66" i="5"/>
  <c r="M67" i="5"/>
  <c r="M68" i="5"/>
  <c r="M69" i="5"/>
  <c r="Q50" i="5"/>
  <c r="Q54" i="5"/>
  <c r="Q56" i="5"/>
  <c r="E56" i="5" s="1"/>
  <c r="Q62" i="5"/>
  <c r="Q63" i="5"/>
  <c r="Q69" i="5"/>
  <c r="B70" i="5"/>
  <c r="M70" i="5"/>
  <c r="I71" i="5"/>
  <c r="V71" i="5" s="1"/>
  <c r="K71" i="5"/>
  <c r="X71" i="5" s="1"/>
  <c r="Q77" i="5"/>
  <c r="Q79" i="5"/>
  <c r="Q83" i="5"/>
  <c r="E83" i="5" s="1"/>
  <c r="Q86" i="5"/>
  <c r="B86" i="5" s="1"/>
  <c r="Q90" i="5"/>
  <c r="Q91" i="5"/>
  <c r="E91" i="5" s="1"/>
  <c r="Q92" i="5"/>
  <c r="Q93" i="5"/>
  <c r="Q94" i="5"/>
  <c r="Q95" i="5"/>
  <c r="E95" i="5" s="1"/>
  <c r="Q96" i="5"/>
  <c r="Q97" i="5"/>
  <c r="B97" i="5" s="1"/>
  <c r="E97" i="5"/>
  <c r="Q98" i="5"/>
  <c r="Q99" i="5"/>
  <c r="E99" i="5"/>
  <c r="Q100" i="5"/>
  <c r="Q101" i="5"/>
  <c r="Q102" i="5"/>
  <c r="E102" i="5" s="1"/>
  <c r="B103" i="5"/>
  <c r="M103" i="5"/>
  <c r="I104" i="5"/>
  <c r="V104" i="5" s="1"/>
  <c r="K104" i="5"/>
  <c r="X104" i="5" s="1"/>
  <c r="Q110" i="5"/>
  <c r="Q111" i="5"/>
  <c r="B111" i="5" s="1"/>
  <c r="Q112" i="5"/>
  <c r="Q113" i="5"/>
  <c r="Q114" i="5"/>
  <c r="Q115" i="5"/>
  <c r="B115" i="5" s="1"/>
  <c r="Q116" i="5"/>
  <c r="Q117" i="5"/>
  <c r="Q118" i="5"/>
  <c r="Q119" i="5"/>
  <c r="B119" i="5" s="1"/>
  <c r="E119" i="5"/>
  <c r="Q120" i="5"/>
  <c r="Q121" i="5"/>
  <c r="E121" i="5" s="1"/>
  <c r="Q122" i="5"/>
  <c r="E122" i="5" s="1"/>
  <c r="Q123" i="5"/>
  <c r="Q124" i="5"/>
  <c r="Q125" i="5"/>
  <c r="E125" i="5" s="1"/>
  <c r="Q126" i="5"/>
  <c r="Q127" i="5"/>
  <c r="B127" i="5" s="1"/>
  <c r="Q128" i="5"/>
  <c r="Q129" i="5"/>
  <c r="E129" i="5" s="1"/>
  <c r="Q130" i="5"/>
  <c r="E130" i="5" s="1"/>
  <c r="Q131" i="5"/>
  <c r="B131" i="5" s="1"/>
  <c r="E131" i="5"/>
  <c r="Q132" i="5"/>
  <c r="E132" i="5" s="1"/>
  <c r="Q133" i="5"/>
  <c r="E133" i="5" s="1"/>
  <c r="Q134" i="5"/>
  <c r="Q135" i="5"/>
  <c r="B135" i="5" s="1"/>
  <c r="B136" i="5"/>
  <c r="M136" i="5"/>
  <c r="I137" i="5"/>
  <c r="V137" i="5" s="1"/>
  <c r="K137" i="5"/>
  <c r="X137" i="5" s="1"/>
  <c r="Q143" i="5"/>
  <c r="E143" i="5" s="1"/>
  <c r="Q144" i="5"/>
  <c r="E144" i="5" s="1"/>
  <c r="Q145" i="5"/>
  <c r="B145" i="5" s="1"/>
  <c r="Q146" i="5"/>
  <c r="Q147" i="5"/>
  <c r="E147" i="5" s="1"/>
  <c r="Q148" i="5"/>
  <c r="Q149" i="5"/>
  <c r="B149" i="5" s="1"/>
  <c r="E149" i="5"/>
  <c r="Q150" i="5"/>
  <c r="Q151" i="5"/>
  <c r="Q152" i="5"/>
  <c r="E152" i="5" s="1"/>
  <c r="Q153" i="5"/>
  <c r="E153" i="5" s="1"/>
  <c r="Q154" i="5"/>
  <c r="Q155" i="5"/>
  <c r="B155" i="5" s="1"/>
  <c r="E155" i="5"/>
  <c r="Q156" i="5"/>
  <c r="Q157" i="5"/>
  <c r="E157" i="5" s="1"/>
  <c r="Q158" i="5"/>
  <c r="Q159" i="5"/>
  <c r="Q160" i="5"/>
  <c r="E160" i="5" s="1"/>
  <c r="Q161" i="5"/>
  <c r="E161" i="5" s="1"/>
  <c r="Q162" i="5"/>
  <c r="Q163" i="5"/>
  <c r="B163" i="5" s="1"/>
  <c r="Q164" i="5"/>
  <c r="Q165" i="5"/>
  <c r="E165" i="5"/>
  <c r="Q166" i="5"/>
  <c r="Q167" i="5"/>
  <c r="E167" i="5" s="1"/>
  <c r="Q168" i="5"/>
  <c r="E168" i="5" s="1"/>
  <c r="B169" i="5"/>
  <c r="M169" i="5"/>
  <c r="I170" i="5"/>
  <c r="V170" i="5" s="1"/>
  <c r="K170" i="5"/>
  <c r="X170" i="5"/>
  <c r="Q176" i="5"/>
  <c r="Q177" i="5"/>
  <c r="Q178" i="5"/>
  <c r="Q179" i="5"/>
  <c r="Q180" i="5"/>
  <c r="E180" i="5" s="1"/>
  <c r="Q181" i="5"/>
  <c r="B181" i="5" s="1"/>
  <c r="E181" i="5"/>
  <c r="Q182" i="5"/>
  <c r="E182" i="5" s="1"/>
  <c r="Q183" i="5"/>
  <c r="Q184" i="5"/>
  <c r="Q185" i="5"/>
  <c r="B185" i="5" s="1"/>
  <c r="Q186" i="5"/>
  <c r="Q187" i="5"/>
  <c r="E187" i="5" s="1"/>
  <c r="Q188" i="5"/>
  <c r="E188" i="5" s="1"/>
  <c r="Q189" i="5"/>
  <c r="B189" i="5" s="1"/>
  <c r="Q190" i="5"/>
  <c r="E190" i="5" s="1"/>
  <c r="Q191" i="5"/>
  <c r="B191" i="5" s="1"/>
  <c r="Q192" i="5"/>
  <c r="Q193" i="5"/>
  <c r="B193" i="5" s="1"/>
  <c r="Q194" i="5"/>
  <c r="Q195" i="5"/>
  <c r="E195" i="5" s="1"/>
  <c r="Q196" i="5"/>
  <c r="E196" i="5" s="1"/>
  <c r="Q197" i="5"/>
  <c r="Q198" i="5"/>
  <c r="E198" i="5" s="1"/>
  <c r="Q199" i="5"/>
  <c r="E199" i="5"/>
  <c r="Q200" i="5"/>
  <c r="Q201" i="5"/>
  <c r="B201" i="5" s="1"/>
  <c r="B202" i="5"/>
  <c r="M202" i="5"/>
  <c r="I203" i="5"/>
  <c r="V203" i="5" s="1"/>
  <c r="K203" i="5"/>
  <c r="X203" i="5" s="1"/>
  <c r="Q209" i="5"/>
  <c r="E209" i="5" s="1"/>
  <c r="Q210" i="5"/>
  <c r="E210" i="5" s="1"/>
  <c r="Q211" i="5"/>
  <c r="Q212" i="5"/>
  <c r="Q213" i="5"/>
  <c r="Q214" i="5"/>
  <c r="Q215" i="5"/>
  <c r="E215" i="5" s="1"/>
  <c r="Q216" i="5"/>
  <c r="Q217" i="5"/>
  <c r="Q218" i="5"/>
  <c r="E218" i="5" s="1"/>
  <c r="Q219" i="5"/>
  <c r="B219" i="5" s="1"/>
  <c r="Q220" i="5"/>
  <c r="Q221" i="5"/>
  <c r="E221" i="5" s="1"/>
  <c r="Q222" i="5"/>
  <c r="Q223" i="5"/>
  <c r="E223" i="5"/>
  <c r="Q224" i="5"/>
  <c r="Q225" i="5"/>
  <c r="Q226" i="5"/>
  <c r="E226" i="5" s="1"/>
  <c r="Q227" i="5"/>
  <c r="E227" i="5" s="1"/>
  <c r="Q228" i="5"/>
  <c r="Q229" i="5"/>
  <c r="E229" i="5" s="1"/>
  <c r="Q230" i="5"/>
  <c r="Q231" i="5"/>
  <c r="E231" i="5" s="1"/>
  <c r="Q232" i="5"/>
  <c r="Q233" i="5"/>
  <c r="E233" i="5" s="1"/>
  <c r="Q234" i="5"/>
  <c r="E234" i="5" s="1"/>
  <c r="B235" i="5"/>
  <c r="M235" i="5"/>
  <c r="I236" i="5"/>
  <c r="V236" i="5" s="1"/>
  <c r="K236" i="5"/>
  <c r="X236" i="5" s="1"/>
  <c r="Q242" i="5"/>
  <c r="Q243" i="5"/>
  <c r="B243" i="5" s="1"/>
  <c r="Q244" i="5"/>
  <c r="Q245" i="5"/>
  <c r="Q246" i="5"/>
  <c r="E246" i="5" s="1"/>
  <c r="Q247" i="5"/>
  <c r="B247" i="5" s="1"/>
  <c r="M242" i="5"/>
  <c r="M243" i="5"/>
  <c r="M244" i="5"/>
  <c r="M245" i="5"/>
  <c r="M246" i="5"/>
  <c r="M247" i="5"/>
  <c r="M248" i="5"/>
  <c r="Q248" i="5"/>
  <c r="B82" i="5"/>
  <c r="B83" i="5"/>
  <c r="B88" i="5"/>
  <c r="B89" i="5"/>
  <c r="B91" i="5"/>
  <c r="B95" i="5"/>
  <c r="B99" i="5"/>
  <c r="B102" i="5"/>
  <c r="B121" i="5"/>
  <c r="B132" i="5"/>
  <c r="B133" i="5"/>
  <c r="B143" i="5"/>
  <c r="B147" i="5"/>
  <c r="B152" i="5"/>
  <c r="B153" i="5"/>
  <c r="B157" i="5"/>
  <c r="B161" i="5"/>
  <c r="B165" i="5"/>
  <c r="B168" i="5"/>
  <c r="B182" i="5"/>
  <c r="B187" i="5"/>
  <c r="B188" i="5"/>
  <c r="B195" i="5"/>
  <c r="B198" i="5"/>
  <c r="B199" i="5"/>
  <c r="B209" i="5"/>
  <c r="B215" i="5"/>
  <c r="B221" i="5"/>
  <c r="B223" i="5"/>
  <c r="B226" i="5"/>
  <c r="B227" i="5"/>
  <c r="B229" i="5"/>
  <c r="B233" i="5"/>
  <c r="M249" i="5"/>
  <c r="Q249" i="5"/>
  <c r="E249" i="5" s="1"/>
  <c r="M250" i="5"/>
  <c r="Q250" i="5"/>
  <c r="E250" i="5" s="1"/>
  <c r="M251" i="5"/>
  <c r="Q251" i="5"/>
  <c r="M252" i="5"/>
  <c r="Q252" i="5"/>
  <c r="M253" i="5"/>
  <c r="Q253" i="5"/>
  <c r="E253" i="5" s="1"/>
  <c r="M254" i="5"/>
  <c r="Q254" i="5"/>
  <c r="E254" i="5" s="1"/>
  <c r="M255" i="5"/>
  <c r="Q255" i="5"/>
  <c r="M256" i="5"/>
  <c r="Q256" i="5"/>
  <c r="E256" i="5" s="1"/>
  <c r="M257" i="5"/>
  <c r="Q257" i="5"/>
  <c r="E257" i="5" s="1"/>
  <c r="M258" i="5"/>
  <c r="Q258" i="5"/>
  <c r="M259" i="5"/>
  <c r="Q259" i="5"/>
  <c r="M260" i="5"/>
  <c r="Q260" i="5"/>
  <c r="M261" i="5"/>
  <c r="Q261" i="5"/>
  <c r="E261" i="5" s="1"/>
  <c r="M262" i="5"/>
  <c r="Q262" i="5"/>
  <c r="E262" i="5" s="1"/>
  <c r="B262" i="5"/>
  <c r="M263" i="5"/>
  <c r="Q263" i="5"/>
  <c r="M264" i="5"/>
  <c r="Q264" i="5"/>
  <c r="E264" i="5" s="1"/>
  <c r="B264" i="5"/>
  <c r="M265" i="5"/>
  <c r="Q265" i="5"/>
  <c r="E265" i="5" s="1"/>
  <c r="M266" i="5"/>
  <c r="Q266" i="5"/>
  <c r="E266" i="5" s="1"/>
  <c r="M267" i="5"/>
  <c r="Q267" i="5"/>
  <c r="M268" i="5"/>
  <c r="I269" i="5"/>
  <c r="V269" i="5" s="1"/>
  <c r="K269" i="5"/>
  <c r="X269" i="5" s="1"/>
  <c r="M275" i="5"/>
  <c r="Q275" i="5"/>
  <c r="M276" i="5"/>
  <c r="Q276" i="5"/>
  <c r="M277" i="5"/>
  <c r="Q277" i="5"/>
  <c r="M278" i="5"/>
  <c r="Q278" i="5"/>
  <c r="M279" i="5"/>
  <c r="Q279" i="5"/>
  <c r="M280" i="5"/>
  <c r="Q280" i="5"/>
  <c r="M281" i="5"/>
  <c r="Q281" i="5"/>
  <c r="B281" i="5" s="1"/>
  <c r="M282" i="5"/>
  <c r="Q282" i="5"/>
  <c r="M283" i="5"/>
  <c r="Q283" i="5"/>
  <c r="M284" i="5"/>
  <c r="Q284" i="5"/>
  <c r="M285" i="5"/>
  <c r="Q285" i="5"/>
  <c r="M286" i="5"/>
  <c r="Q286" i="5"/>
  <c r="M287" i="5"/>
  <c r="Q287" i="5"/>
  <c r="M288" i="5"/>
  <c r="Q288" i="5"/>
  <c r="M289" i="5"/>
  <c r="Q289" i="5"/>
  <c r="M290" i="5"/>
  <c r="Q290" i="5"/>
  <c r="M291" i="5"/>
  <c r="Q291" i="5"/>
  <c r="M292" i="5"/>
  <c r="Q292" i="5"/>
  <c r="M293" i="5"/>
  <c r="Q293" i="5"/>
  <c r="M294" i="5"/>
  <c r="Q294" i="5"/>
  <c r="M295" i="5"/>
  <c r="Q295" i="5"/>
  <c r="M296" i="5"/>
  <c r="M297" i="5"/>
  <c r="Q296" i="5"/>
  <c r="Q297" i="5"/>
  <c r="M298" i="5"/>
  <c r="Q298" i="5"/>
  <c r="E298" i="5" s="1"/>
  <c r="M299" i="5"/>
  <c r="Q299" i="5"/>
  <c r="M300" i="5"/>
  <c r="Q300" i="5"/>
  <c r="E300" i="5" s="1"/>
  <c r="M301" i="5"/>
  <c r="I302" i="5"/>
  <c r="V302" i="5" s="1"/>
  <c r="K302" i="5"/>
  <c r="X302" i="5" s="1"/>
  <c r="M308" i="5"/>
  <c r="Q308" i="5"/>
  <c r="M309" i="5"/>
  <c r="Q309" i="5"/>
  <c r="E309" i="5" s="1"/>
  <c r="M310" i="5"/>
  <c r="Q310" i="5"/>
  <c r="E310" i="5" s="1"/>
  <c r="M311" i="5"/>
  <c r="Q311" i="5"/>
  <c r="E311" i="5" s="1"/>
  <c r="M312" i="5"/>
  <c r="Q312" i="5"/>
  <c r="M313" i="5"/>
  <c r="Q313" i="5"/>
  <c r="M314" i="5"/>
  <c r="Q314" i="5"/>
  <c r="E314" i="5" s="1"/>
  <c r="M315" i="5"/>
  <c r="Q315" i="5"/>
  <c r="E315" i="5" s="1"/>
  <c r="B315" i="5"/>
  <c r="M316" i="5"/>
  <c r="Q316" i="5"/>
  <c r="M317" i="5"/>
  <c r="Q317" i="5"/>
  <c r="M318" i="5"/>
  <c r="Q318" i="5"/>
  <c r="E318" i="5" s="1"/>
  <c r="M319" i="5"/>
  <c r="Q319" i="5"/>
  <c r="E319" i="5" s="1"/>
  <c r="M320" i="5"/>
  <c r="Q320" i="5"/>
  <c r="M321" i="5"/>
  <c r="Q321" i="5"/>
  <c r="M322" i="5"/>
  <c r="Q322" i="5"/>
  <c r="E322" i="5" s="1"/>
  <c r="M323" i="5"/>
  <c r="Q323" i="5"/>
  <c r="E323" i="5" s="1"/>
  <c r="B323" i="5"/>
  <c r="M324" i="5"/>
  <c r="Q324" i="5"/>
  <c r="M325" i="5"/>
  <c r="Q325" i="5"/>
  <c r="E325" i="5" s="1"/>
  <c r="M326" i="5"/>
  <c r="Q326" i="5"/>
  <c r="E326" i="5" s="1"/>
  <c r="M327" i="5"/>
  <c r="Q327" i="5"/>
  <c r="M328" i="5"/>
  <c r="Q328" i="5"/>
  <c r="M329" i="5"/>
  <c r="Q329" i="5"/>
  <c r="M330" i="5"/>
  <c r="Q330" i="5"/>
  <c r="E330" i="5" s="1"/>
  <c r="M331" i="5"/>
  <c r="Q331" i="5"/>
  <c r="E331" i="5" s="1"/>
  <c r="M332" i="5"/>
  <c r="Q332" i="5"/>
  <c r="M333" i="5"/>
  <c r="Q333" i="5"/>
  <c r="M334" i="5"/>
  <c r="I335" i="5"/>
  <c r="V335" i="5" s="1"/>
  <c r="K335" i="5"/>
  <c r="X335" i="5" s="1"/>
  <c r="M341" i="5"/>
  <c r="Q341" i="5"/>
  <c r="E341" i="5" s="1"/>
  <c r="M342" i="5"/>
  <c r="Q342" i="5"/>
  <c r="E342" i="5" s="1"/>
  <c r="M343" i="5"/>
  <c r="Q343" i="5"/>
  <c r="E343" i="5" s="1"/>
  <c r="M344" i="5"/>
  <c r="Q344" i="5"/>
  <c r="E344" i="5" s="1"/>
  <c r="M345" i="5"/>
  <c r="Q345" i="5"/>
  <c r="E345" i="5" s="1"/>
  <c r="M346" i="5"/>
  <c r="Q346" i="5"/>
  <c r="E346" i="5" s="1"/>
  <c r="M347" i="5"/>
  <c r="Q347" i="5"/>
  <c r="E347" i="5" s="1"/>
  <c r="M348" i="5"/>
  <c r="Q348" i="5"/>
  <c r="E348" i="5" s="1"/>
  <c r="M349" i="5"/>
  <c r="Q349" i="5"/>
  <c r="E349" i="5" s="1"/>
  <c r="M350" i="5"/>
  <c r="Q350" i="5"/>
  <c r="E350" i="5" s="1"/>
  <c r="M351" i="5"/>
  <c r="Q351" i="5"/>
  <c r="E351" i="5" s="1"/>
  <c r="M352" i="5"/>
  <c r="Q352" i="5"/>
  <c r="E352" i="5" s="1"/>
  <c r="M353" i="5"/>
  <c r="Q353" i="5"/>
  <c r="E353" i="5" s="1"/>
  <c r="M354" i="5"/>
  <c r="Q354" i="5"/>
  <c r="E354" i="5" s="1"/>
  <c r="M355" i="5"/>
  <c r="Q355" i="5"/>
  <c r="E355" i="5" s="1"/>
  <c r="M356" i="5"/>
  <c r="Q356" i="5"/>
  <c r="E356" i="5" s="1"/>
  <c r="M357" i="5"/>
  <c r="Q357" i="5"/>
  <c r="E357" i="5" s="1"/>
  <c r="M358" i="5"/>
  <c r="Q358" i="5"/>
  <c r="E358" i="5" s="1"/>
  <c r="M359" i="5"/>
  <c r="Q359" i="5"/>
  <c r="E359" i="5" s="1"/>
  <c r="M360" i="5"/>
  <c r="Q360" i="5"/>
  <c r="E360" i="5" s="1"/>
  <c r="M361" i="5"/>
  <c r="Q361" i="5"/>
  <c r="E361" i="5" s="1"/>
  <c r="M362" i="5"/>
  <c r="Q362" i="5"/>
  <c r="E362" i="5" s="1"/>
  <c r="M363" i="5"/>
  <c r="Q363" i="5"/>
  <c r="E363" i="5" s="1"/>
  <c r="M364" i="5"/>
  <c r="Q364" i="5"/>
  <c r="E364" i="5" s="1"/>
  <c r="M365" i="5"/>
  <c r="Q365" i="5"/>
  <c r="E365" i="5" s="1"/>
  <c r="M366" i="5"/>
  <c r="Q366" i="5"/>
  <c r="E366" i="5" s="1"/>
  <c r="M367" i="5"/>
  <c r="I368" i="5"/>
  <c r="V368" i="5" s="1"/>
  <c r="K368" i="5"/>
  <c r="X368" i="5" s="1"/>
  <c r="M374" i="5"/>
  <c r="Q374" i="5"/>
  <c r="B374" i="5" s="1"/>
  <c r="E374" i="5"/>
  <c r="M375" i="5"/>
  <c r="Q375" i="5"/>
  <c r="B375" i="5" s="1"/>
  <c r="M376" i="5"/>
  <c r="Q376" i="5"/>
  <c r="M377" i="5"/>
  <c r="Q377" i="5"/>
  <c r="B377" i="5" s="1"/>
  <c r="E377" i="5"/>
  <c r="M378" i="5"/>
  <c r="Q378" i="5"/>
  <c r="B378" i="5" s="1"/>
  <c r="M379" i="5"/>
  <c r="Q379" i="5"/>
  <c r="B379" i="5" s="1"/>
  <c r="E379" i="5"/>
  <c r="M380" i="5"/>
  <c r="Q380" i="5"/>
  <c r="M381" i="5"/>
  <c r="Q381" i="5"/>
  <c r="B381" i="5" s="1"/>
  <c r="M382" i="5"/>
  <c r="Q382" i="5"/>
  <c r="M383" i="5"/>
  <c r="Q383" i="5"/>
  <c r="B383" i="5" s="1"/>
  <c r="M384" i="5"/>
  <c r="Q384" i="5"/>
  <c r="M385" i="5"/>
  <c r="Q385" i="5"/>
  <c r="M386" i="5"/>
  <c r="Q386" i="5"/>
  <c r="B386" i="5" s="1"/>
  <c r="E386" i="5"/>
  <c r="M387" i="5"/>
  <c r="Q387" i="5"/>
  <c r="B387" i="5" s="1"/>
  <c r="E387" i="5"/>
  <c r="M388" i="5"/>
  <c r="Q388" i="5"/>
  <c r="M389" i="5"/>
  <c r="Q389" i="5"/>
  <c r="B389" i="5" s="1"/>
  <c r="E389" i="5"/>
  <c r="M390" i="5"/>
  <c r="Q390" i="5"/>
  <c r="B390" i="5" s="1"/>
  <c r="M391" i="5"/>
  <c r="Q391" i="5"/>
  <c r="B391" i="5" s="1"/>
  <c r="E391" i="5"/>
  <c r="M392" i="5"/>
  <c r="Q392" i="5"/>
  <c r="M393" i="5"/>
  <c r="Q393" i="5"/>
  <c r="B393" i="5" s="1"/>
  <c r="M394" i="5"/>
  <c r="Q394" i="5"/>
  <c r="B394" i="5" s="1"/>
  <c r="M395" i="5"/>
  <c r="Q395" i="5"/>
  <c r="M396" i="5"/>
  <c r="Q396" i="5"/>
  <c r="M397" i="5"/>
  <c r="Q397" i="5"/>
  <c r="B397" i="5" s="1"/>
  <c r="M398" i="5"/>
  <c r="Q398" i="5"/>
  <c r="M399" i="5"/>
  <c r="Q399" i="5"/>
  <c r="B399" i="5" s="1"/>
  <c r="M400" i="5"/>
  <c r="I401" i="5"/>
  <c r="V401" i="5" s="1"/>
  <c r="K401" i="5"/>
  <c r="X401" i="5" s="1"/>
  <c r="M407" i="5"/>
  <c r="Q407" i="5"/>
  <c r="B407" i="5" s="1"/>
  <c r="E407" i="5"/>
  <c r="M408" i="5"/>
  <c r="Q408" i="5"/>
  <c r="B408" i="5" s="1"/>
  <c r="E408" i="5"/>
  <c r="M409" i="5"/>
  <c r="Q409" i="5"/>
  <c r="M410" i="5"/>
  <c r="Q410" i="5"/>
  <c r="B410" i="5" s="1"/>
  <c r="M411" i="5"/>
  <c r="Q411" i="5"/>
  <c r="B411" i="5" s="1"/>
  <c r="E411" i="5"/>
  <c r="M412" i="5"/>
  <c r="Q412" i="5"/>
  <c r="B412" i="5" s="1"/>
  <c r="E412" i="5"/>
  <c r="M413" i="5"/>
  <c r="Q413" i="5"/>
  <c r="M414" i="5"/>
  <c r="Q414" i="5"/>
  <c r="B414" i="5" s="1"/>
  <c r="E414" i="5"/>
  <c r="M415" i="5"/>
  <c r="Q415" i="5"/>
  <c r="B415" i="5" s="1"/>
  <c r="E415" i="5"/>
  <c r="M416" i="5"/>
  <c r="Q416" i="5"/>
  <c r="B416" i="5" s="1"/>
  <c r="E416" i="5"/>
  <c r="M417" i="5"/>
  <c r="Q417" i="5"/>
  <c r="M418" i="5"/>
  <c r="Q418" i="5"/>
  <c r="B418" i="5" s="1"/>
  <c r="E418" i="5"/>
  <c r="M419" i="5"/>
  <c r="Q419" i="5"/>
  <c r="B419" i="5" s="1"/>
  <c r="E419" i="5"/>
  <c r="M420" i="5"/>
  <c r="Q420" i="5"/>
  <c r="B420" i="5" s="1"/>
  <c r="E420" i="5"/>
  <c r="M421" i="5"/>
  <c r="Q421" i="5"/>
  <c r="M422" i="5"/>
  <c r="Q422" i="5"/>
  <c r="B422" i="5" s="1"/>
  <c r="E422" i="5"/>
  <c r="M423" i="5"/>
  <c r="Q423" i="5"/>
  <c r="B423" i="5" s="1"/>
  <c r="E423" i="5"/>
  <c r="M424" i="5"/>
  <c r="Q424" i="5"/>
  <c r="B424" i="5" s="1"/>
  <c r="E424" i="5"/>
  <c r="M425" i="5"/>
  <c r="Q425" i="5"/>
  <c r="M426" i="5"/>
  <c r="Q426" i="5"/>
  <c r="B426" i="5" s="1"/>
  <c r="M427" i="5"/>
  <c r="Q427" i="5"/>
  <c r="B427" i="5" s="1"/>
  <c r="E427" i="5"/>
  <c r="M428" i="5"/>
  <c r="Q428" i="5"/>
  <c r="B428" i="5" s="1"/>
  <c r="E428" i="5"/>
  <c r="M429" i="5"/>
  <c r="Q429" i="5"/>
  <c r="M430" i="5"/>
  <c r="Q430" i="5"/>
  <c r="B430" i="5" s="1"/>
  <c r="E430" i="5"/>
  <c r="M431" i="5"/>
  <c r="Q431" i="5"/>
  <c r="B431" i="5" s="1"/>
  <c r="E431" i="5"/>
  <c r="M432" i="5"/>
  <c r="Q432" i="5"/>
  <c r="B432" i="5" s="1"/>
  <c r="E432" i="5"/>
  <c r="M433" i="5"/>
  <c r="I434" i="5"/>
  <c r="V434" i="5" s="1"/>
  <c r="K434" i="5"/>
  <c r="X434" i="5" s="1"/>
  <c r="M440" i="5"/>
  <c r="Q440" i="5"/>
  <c r="M441" i="5"/>
  <c r="Q441" i="5"/>
  <c r="M442" i="5"/>
  <c r="Q442" i="5"/>
  <c r="M443" i="5"/>
  <c r="Q443" i="5"/>
  <c r="M444" i="5"/>
  <c r="Q444" i="5"/>
  <c r="M445" i="5"/>
  <c r="Q445" i="5"/>
  <c r="M446" i="5"/>
  <c r="Q446" i="5"/>
  <c r="M447" i="5"/>
  <c r="Q447" i="5"/>
  <c r="M448" i="5"/>
  <c r="Q448" i="5"/>
  <c r="M449" i="5"/>
  <c r="Q449" i="5"/>
  <c r="M450" i="5"/>
  <c r="Q450" i="5"/>
  <c r="M451" i="5"/>
  <c r="Q451" i="5"/>
  <c r="M452" i="5"/>
  <c r="Q452" i="5"/>
  <c r="M453" i="5"/>
  <c r="Q453" i="5"/>
  <c r="M454" i="5"/>
  <c r="Q454" i="5"/>
  <c r="M455" i="5"/>
  <c r="Q455" i="5"/>
  <c r="M456" i="5"/>
  <c r="Q456" i="5"/>
  <c r="M457" i="5"/>
  <c r="Q457" i="5"/>
  <c r="M458" i="5"/>
  <c r="Q458" i="5"/>
  <c r="M459" i="5"/>
  <c r="Q459" i="5"/>
  <c r="M460" i="5"/>
  <c r="Q460" i="5"/>
  <c r="M461" i="5"/>
  <c r="Q461" i="5"/>
  <c r="M462" i="5"/>
  <c r="Q462" i="5"/>
  <c r="M463" i="5"/>
  <c r="Q463" i="5"/>
  <c r="M464" i="5"/>
  <c r="Q464" i="5"/>
  <c r="M465" i="5"/>
  <c r="Q465" i="5"/>
  <c r="M466" i="5"/>
  <c r="I467" i="5"/>
  <c r="V467" i="5" s="1"/>
  <c r="K467" i="5"/>
  <c r="X467" i="5" s="1"/>
  <c r="M473" i="5"/>
  <c r="Q473" i="5"/>
  <c r="B473" i="5" s="1"/>
  <c r="M474" i="5"/>
  <c r="Q474" i="5"/>
  <c r="M475" i="5"/>
  <c r="Q475" i="5"/>
  <c r="B475" i="5" s="1"/>
  <c r="E475" i="5"/>
  <c r="M476" i="5"/>
  <c r="Q476" i="5"/>
  <c r="B476" i="5" s="1"/>
  <c r="M477" i="5"/>
  <c r="Q477" i="5"/>
  <c r="M478" i="5"/>
  <c r="Q478" i="5"/>
  <c r="M479" i="5"/>
  <c r="Q479" i="5"/>
  <c r="B479" i="5" s="1"/>
  <c r="M480" i="5"/>
  <c r="Q480" i="5"/>
  <c r="B480" i="5" s="1"/>
  <c r="M481" i="5"/>
  <c r="Q481" i="5"/>
  <c r="B481" i="5" s="1"/>
  <c r="E481" i="5"/>
  <c r="M482" i="5"/>
  <c r="Q482" i="5"/>
  <c r="M483" i="5"/>
  <c r="Q483" i="5"/>
  <c r="B483" i="5" s="1"/>
  <c r="M484" i="5"/>
  <c r="Q484" i="5"/>
  <c r="M485" i="5"/>
  <c r="Q485" i="5"/>
  <c r="B485" i="5" s="1"/>
  <c r="M486" i="5"/>
  <c r="Q486" i="5"/>
  <c r="M487" i="5"/>
  <c r="Q487" i="5"/>
  <c r="M488" i="5"/>
  <c r="Q488" i="5"/>
  <c r="M489" i="5"/>
  <c r="Q489" i="5"/>
  <c r="B489" i="5" s="1"/>
  <c r="M490" i="5"/>
  <c r="Q490" i="5"/>
  <c r="M491" i="5"/>
  <c r="Q491" i="5"/>
  <c r="B491" i="5" s="1"/>
  <c r="M492" i="5"/>
  <c r="Q492" i="5"/>
  <c r="B492" i="5" s="1"/>
  <c r="M493" i="5"/>
  <c r="Q493" i="5"/>
  <c r="M494" i="5"/>
  <c r="Q494" i="5"/>
  <c r="M495" i="5"/>
  <c r="Q495" i="5"/>
  <c r="B495" i="5" s="1"/>
  <c r="M496" i="5"/>
  <c r="Q496" i="5"/>
  <c r="B496" i="5" s="1"/>
  <c r="M497" i="5"/>
  <c r="Q497" i="5"/>
  <c r="B497" i="5" s="1"/>
  <c r="E497" i="5"/>
  <c r="M498" i="5"/>
  <c r="Q498" i="5"/>
  <c r="M499" i="5"/>
  <c r="I500" i="5"/>
  <c r="V500" i="5" s="1"/>
  <c r="K500" i="5"/>
  <c r="X500" i="5" s="1"/>
  <c r="M506" i="5"/>
  <c r="Q506" i="5"/>
  <c r="M507" i="5"/>
  <c r="Q507" i="5"/>
  <c r="M508" i="5"/>
  <c r="Q508" i="5"/>
  <c r="E508" i="5" s="1"/>
  <c r="M509" i="5"/>
  <c r="Q509" i="5"/>
  <c r="M510" i="5"/>
  <c r="Q510" i="5"/>
  <c r="M511" i="5"/>
  <c r="Q511" i="5"/>
  <c r="E511" i="5" s="1"/>
  <c r="M512" i="5"/>
  <c r="Q512" i="5"/>
  <c r="E512" i="5" s="1"/>
  <c r="B512" i="5"/>
  <c r="M513" i="5"/>
  <c r="Q513" i="5"/>
  <c r="E513" i="5" s="1"/>
  <c r="M514" i="5"/>
  <c r="Q514" i="5"/>
  <c r="M515" i="5"/>
  <c r="Q515" i="5"/>
  <c r="E515" i="5" s="1"/>
  <c r="B515" i="5"/>
  <c r="M516" i="5"/>
  <c r="Q516" i="5"/>
  <c r="E516" i="5" s="1"/>
  <c r="M517" i="5"/>
  <c r="Q517" i="5"/>
  <c r="E517" i="5" s="1"/>
  <c r="M518" i="5"/>
  <c r="Q518" i="5"/>
  <c r="M519" i="5"/>
  <c r="Q519" i="5"/>
  <c r="E519" i="5" s="1"/>
  <c r="M520" i="5"/>
  <c r="Q520" i="5"/>
  <c r="M521" i="5"/>
  <c r="Q521" i="5"/>
  <c r="E521" i="5" s="1"/>
  <c r="B521" i="5"/>
  <c r="M522" i="5"/>
  <c r="Q522" i="5"/>
  <c r="M523" i="5"/>
  <c r="Q523" i="5"/>
  <c r="M524" i="5"/>
  <c r="Q524" i="5"/>
  <c r="E524" i="5" s="1"/>
  <c r="M525" i="5"/>
  <c r="Q525" i="5"/>
  <c r="M526" i="5"/>
  <c r="Q526" i="5"/>
  <c r="M527" i="5"/>
  <c r="Q527" i="5"/>
  <c r="E527" i="5" s="1"/>
  <c r="M528" i="5"/>
  <c r="Q528" i="5"/>
  <c r="E528" i="5" s="1"/>
  <c r="B528" i="5"/>
  <c r="M529" i="5"/>
  <c r="Q529" i="5"/>
  <c r="E529" i="5" s="1"/>
  <c r="M530" i="5"/>
  <c r="Q530" i="5"/>
  <c r="M531" i="5"/>
  <c r="Q531" i="5"/>
  <c r="E531" i="5" s="1"/>
  <c r="B531" i="5"/>
  <c r="M532" i="5"/>
  <c r="I533" i="5"/>
  <c r="V533" i="5" s="1"/>
  <c r="K533" i="5"/>
  <c r="X533" i="5" s="1"/>
  <c r="M539" i="5"/>
  <c r="Q539" i="5"/>
  <c r="M540" i="5"/>
  <c r="Q540" i="5"/>
  <c r="M541" i="5"/>
  <c r="Q541" i="5"/>
  <c r="M542" i="5"/>
  <c r="Q542" i="5"/>
  <c r="M543" i="5"/>
  <c r="Q543" i="5"/>
  <c r="M544" i="5"/>
  <c r="Q544" i="5"/>
  <c r="M545" i="5"/>
  <c r="Q545" i="5"/>
  <c r="M546" i="5"/>
  <c r="Q546" i="5"/>
  <c r="M547" i="5"/>
  <c r="Q547" i="5"/>
  <c r="M548" i="5"/>
  <c r="Q548" i="5"/>
  <c r="M549" i="5"/>
  <c r="Q549" i="5"/>
  <c r="M550" i="5"/>
  <c r="Q550" i="5"/>
  <c r="M551" i="5"/>
  <c r="Q551" i="5"/>
  <c r="M552" i="5"/>
  <c r="Q552" i="5"/>
  <c r="M553" i="5"/>
  <c r="Q553" i="5"/>
  <c r="M554" i="5"/>
  <c r="Q554" i="5"/>
  <c r="M555" i="5"/>
  <c r="Q555" i="5"/>
  <c r="M556" i="5"/>
  <c r="Q556" i="5"/>
  <c r="M557" i="5"/>
  <c r="Q557" i="5"/>
  <c r="M558" i="5"/>
  <c r="Q558" i="5"/>
  <c r="M559" i="5"/>
  <c r="Q559" i="5"/>
  <c r="M560" i="5"/>
  <c r="Q560" i="5"/>
  <c r="M561" i="5"/>
  <c r="Q561" i="5"/>
  <c r="M562" i="5"/>
  <c r="Q562" i="5"/>
  <c r="M563" i="5"/>
  <c r="Q563" i="5"/>
  <c r="M564" i="5"/>
  <c r="Q564" i="5"/>
  <c r="M565" i="5"/>
  <c r="I566" i="5"/>
  <c r="V566" i="5" s="1"/>
  <c r="K566" i="5"/>
  <c r="X566" i="5"/>
  <c r="M572" i="5"/>
  <c r="Q572" i="5"/>
  <c r="M573" i="5"/>
  <c r="Q573" i="5"/>
  <c r="M574" i="5"/>
  <c r="Q574" i="5"/>
  <c r="M575" i="5"/>
  <c r="Q575" i="5"/>
  <c r="M576" i="5"/>
  <c r="Q576" i="5"/>
  <c r="M577" i="5"/>
  <c r="Q577" i="5"/>
  <c r="M578" i="5"/>
  <c r="Q578" i="5"/>
  <c r="M579" i="5"/>
  <c r="Q579" i="5"/>
  <c r="M580" i="5"/>
  <c r="Q580" i="5"/>
  <c r="M581" i="5"/>
  <c r="Q581" i="5"/>
  <c r="M582" i="5"/>
  <c r="Q582" i="5"/>
  <c r="M583" i="5"/>
  <c r="Q583" i="5"/>
  <c r="M584" i="5"/>
  <c r="Q584" i="5"/>
  <c r="M585" i="5"/>
  <c r="Q585" i="5"/>
  <c r="M586" i="5"/>
  <c r="Q586" i="5"/>
  <c r="M587" i="5"/>
  <c r="Q587" i="5"/>
  <c r="M588" i="5"/>
  <c r="Q588" i="5"/>
  <c r="M589" i="5"/>
  <c r="Q589" i="5"/>
  <c r="M590" i="5"/>
  <c r="Q590" i="5"/>
  <c r="M591" i="5"/>
  <c r="Q591" i="5"/>
  <c r="M592" i="5"/>
  <c r="Q592" i="5"/>
  <c r="M593" i="5"/>
  <c r="Q593" i="5"/>
  <c r="M594" i="5"/>
  <c r="Q594" i="5"/>
  <c r="M595" i="5"/>
  <c r="Q595" i="5"/>
  <c r="M596" i="5"/>
  <c r="Q596" i="5"/>
  <c r="M597" i="5"/>
  <c r="Q597" i="5"/>
  <c r="M598" i="5"/>
  <c r="I599" i="5"/>
  <c r="V599" i="5" s="1"/>
  <c r="K599" i="5"/>
  <c r="X599" i="5" s="1"/>
  <c r="M605" i="5"/>
  <c r="Q605" i="5"/>
  <c r="M606" i="5"/>
  <c r="Q606" i="5"/>
  <c r="M607" i="5"/>
  <c r="Q607" i="5"/>
  <c r="B607" i="5" s="1"/>
  <c r="M608" i="5"/>
  <c r="Q608" i="5"/>
  <c r="M609" i="5"/>
  <c r="Q609" i="5"/>
  <c r="B609" i="5" s="1"/>
  <c r="M610" i="5"/>
  <c r="Q610" i="5"/>
  <c r="M611" i="5"/>
  <c r="Q611" i="5"/>
  <c r="M612" i="5"/>
  <c r="Q612" i="5"/>
  <c r="B612" i="5" s="1"/>
  <c r="E612" i="5"/>
  <c r="M613" i="5"/>
  <c r="Q613" i="5"/>
  <c r="M614" i="5"/>
  <c r="Q614" i="5"/>
  <c r="M615" i="5"/>
  <c r="Q615" i="5"/>
  <c r="B615" i="5" s="1"/>
  <c r="E615" i="5"/>
  <c r="M616" i="5"/>
  <c r="Q616" i="5"/>
  <c r="M617" i="5"/>
  <c r="Q617" i="5"/>
  <c r="B617" i="5" s="1"/>
  <c r="E617" i="5"/>
  <c r="M618" i="5"/>
  <c r="Q618" i="5"/>
  <c r="M619" i="5"/>
  <c r="Q619" i="5"/>
  <c r="M620" i="5"/>
  <c r="Q620" i="5"/>
  <c r="B620" i="5" s="1"/>
  <c r="M621" i="5"/>
  <c r="Q621" i="5"/>
  <c r="B621" i="5" s="1"/>
  <c r="M622" i="5"/>
  <c r="Q622" i="5"/>
  <c r="M623" i="5"/>
  <c r="Q623" i="5"/>
  <c r="B623" i="5" s="1"/>
  <c r="M624" i="5"/>
  <c r="Q624" i="5"/>
  <c r="M625" i="5"/>
  <c r="Q625" i="5"/>
  <c r="M626" i="5"/>
  <c r="Q626" i="5"/>
  <c r="M627" i="5"/>
  <c r="Q627" i="5"/>
  <c r="M628" i="5"/>
  <c r="Q628" i="5"/>
  <c r="B628" i="5" s="1"/>
  <c r="M629" i="5"/>
  <c r="Q629" i="5"/>
  <c r="B629" i="5" s="1"/>
  <c r="E629" i="5"/>
  <c r="Q630" i="5"/>
  <c r="M630" i="5"/>
  <c r="M631" i="5"/>
  <c r="I632" i="5"/>
  <c r="K632" i="5"/>
  <c r="A3" i="14"/>
  <c r="R45" i="5"/>
  <c r="R21" i="5"/>
  <c r="V21" i="5" s="1"/>
  <c r="R19" i="5"/>
  <c r="R17" i="5"/>
  <c r="X17" i="5" s="1"/>
  <c r="R15" i="5"/>
  <c r="X502" i="5"/>
  <c r="V502" i="5"/>
  <c r="T502" i="5"/>
  <c r="X436" i="5"/>
  <c r="V436" i="5"/>
  <c r="T436" i="5"/>
  <c r="T403" i="5"/>
  <c r="X370" i="5"/>
  <c r="V370" i="5"/>
  <c r="T370" i="5"/>
  <c r="X337" i="5"/>
  <c r="V337" i="5"/>
  <c r="T337" i="5"/>
  <c r="X304" i="5"/>
  <c r="V304" i="5"/>
  <c r="T304" i="5"/>
  <c r="X271" i="5"/>
  <c r="T271" i="5"/>
  <c r="X238" i="5"/>
  <c r="V238" i="5"/>
  <c r="T238" i="5"/>
  <c r="Y205" i="5"/>
  <c r="W205" i="5"/>
  <c r="X172" i="5"/>
  <c r="V172" i="5"/>
  <c r="T172" i="5"/>
  <c r="U139" i="5"/>
  <c r="X106" i="5"/>
  <c r="X73" i="5"/>
  <c r="W73" i="5"/>
  <c r="V73" i="5"/>
  <c r="X601" i="5"/>
  <c r="V601" i="5"/>
  <c r="X568" i="5"/>
  <c r="V568" i="5"/>
  <c r="T568" i="5"/>
  <c r="T535" i="5"/>
  <c r="X469" i="5"/>
  <c r="V469" i="5"/>
  <c r="Y601" i="5"/>
  <c r="W601" i="5"/>
  <c r="U601" i="5"/>
  <c r="Y568" i="5"/>
  <c r="W568" i="5"/>
  <c r="W535" i="5"/>
  <c r="U535" i="5"/>
  <c r="Y502" i="5"/>
  <c r="W502" i="5"/>
  <c r="Y469" i="5"/>
  <c r="W469" i="5"/>
  <c r="U469" i="5"/>
  <c r="Y436" i="5"/>
  <c r="W403" i="5"/>
  <c r="U403" i="5"/>
  <c r="Y370" i="5"/>
  <c r="W370" i="5"/>
  <c r="U370" i="5"/>
  <c r="Y337" i="5"/>
  <c r="W337" i="5"/>
  <c r="U337" i="5"/>
  <c r="Y304" i="5"/>
  <c r="W271" i="5"/>
  <c r="U271" i="5"/>
  <c r="Y238" i="5"/>
  <c r="W238" i="5"/>
  <c r="X205" i="5"/>
  <c r="V205" i="5"/>
  <c r="Y172" i="5"/>
  <c r="T139" i="5"/>
  <c r="Y106" i="5"/>
  <c r="Y73" i="5"/>
  <c r="T106" i="5"/>
  <c r="U73" i="5"/>
  <c r="W106" i="5"/>
  <c r="V106" i="5"/>
  <c r="R18" i="5"/>
  <c r="W18" i="5" s="1"/>
  <c r="R22" i="5"/>
  <c r="R24" i="5"/>
  <c r="R26" i="5"/>
  <c r="Y26" i="5" s="1"/>
  <c r="R28" i="5"/>
  <c r="U28" i="5" s="1"/>
  <c r="R30" i="5"/>
  <c r="X30" i="5" s="1"/>
  <c r="R37" i="5"/>
  <c r="R44" i="5"/>
  <c r="V44" i="5" s="1"/>
  <c r="R47" i="5"/>
  <c r="Y47" i="5" s="1"/>
  <c r="R133" i="5"/>
  <c r="W133" i="5" s="1"/>
  <c r="R199" i="5"/>
  <c r="R12" i="5"/>
  <c r="Y12" i="5" s="1"/>
  <c r="R20" i="5"/>
  <c r="R23" i="5"/>
  <c r="R25" i="5"/>
  <c r="R27" i="5"/>
  <c r="X27" i="5" s="1"/>
  <c r="R29" i="5"/>
  <c r="Y29" i="5" s="1"/>
  <c r="R35" i="5"/>
  <c r="T35" i="5" s="1"/>
  <c r="R46" i="5"/>
  <c r="Y74" i="5"/>
  <c r="T29" i="5"/>
  <c r="U23" i="5"/>
  <c r="T133" i="5"/>
  <c r="U47" i="5"/>
  <c r="R38" i="5"/>
  <c r="W38" i="5" s="1"/>
  <c r="R60" i="5"/>
  <c r="Y60" i="5" s="1"/>
  <c r="R59" i="5"/>
  <c r="R58" i="5"/>
  <c r="V58" i="5" s="1"/>
  <c r="R57" i="5"/>
  <c r="U57" i="5" s="1"/>
  <c r="R56" i="5"/>
  <c r="W56" i="5" s="1"/>
  <c r="R55" i="5"/>
  <c r="R54" i="5"/>
  <c r="R53" i="5"/>
  <c r="U53" i="5" s="1"/>
  <c r="R52" i="5"/>
  <c r="R51" i="5"/>
  <c r="Y51" i="5" s="1"/>
  <c r="R50" i="5"/>
  <c r="V50" i="5" s="1"/>
  <c r="R49" i="5"/>
  <c r="R48" i="5"/>
  <c r="V48" i="5" s="1"/>
  <c r="X57" i="5"/>
  <c r="Y52" i="5"/>
  <c r="R65" i="5"/>
  <c r="T65" i="5" s="1"/>
  <c r="R63" i="5"/>
  <c r="R62" i="5"/>
  <c r="V62" i="5" s="1"/>
  <c r="R61" i="5"/>
  <c r="Y61" i="5" s="1"/>
  <c r="W65" i="5"/>
  <c r="Y65" i="5"/>
  <c r="R34" i="5"/>
  <c r="T34" i="5" s="1"/>
  <c r="R33" i="5"/>
  <c r="W33" i="5" s="1"/>
  <c r="R32" i="5"/>
  <c r="T32" i="5" s="1"/>
  <c r="R31" i="5"/>
  <c r="Y31" i="5" s="1"/>
  <c r="R64" i="5"/>
  <c r="U64" i="5" s="1"/>
  <c r="R13" i="5"/>
  <c r="V13" i="5" s="1"/>
  <c r="R14" i="5"/>
  <c r="T64" i="5"/>
  <c r="X64" i="5"/>
  <c r="Y64" i="5"/>
  <c r="R66" i="5"/>
  <c r="X66" i="5" s="1"/>
  <c r="V66" i="5"/>
  <c r="Y66" i="5"/>
  <c r="R90" i="5"/>
  <c r="V90" i="5" s="1"/>
  <c r="R89" i="5"/>
  <c r="R88" i="5"/>
  <c r="V88" i="5" s="1"/>
  <c r="R87" i="5"/>
  <c r="R86" i="5"/>
  <c r="W86" i="5" s="1"/>
  <c r="R85" i="5"/>
  <c r="R84" i="5"/>
  <c r="V84" i="5" s="1"/>
  <c r="R82" i="5"/>
  <c r="R80" i="5"/>
  <c r="T80" i="5" s="1"/>
  <c r="R79" i="5"/>
  <c r="R78" i="5"/>
  <c r="V78" i="5" s="1"/>
  <c r="R77" i="5"/>
  <c r="R69" i="5"/>
  <c r="T69" i="5" s="1"/>
  <c r="R68" i="5"/>
  <c r="R67" i="5"/>
  <c r="Y67" i="5" s="1"/>
  <c r="T89" i="5"/>
  <c r="V89" i="5"/>
  <c r="W88" i="5"/>
  <c r="W87" i="5"/>
  <c r="V86" i="5"/>
  <c r="V85" i="5"/>
  <c r="X85" i="5"/>
  <c r="W85" i="5"/>
  <c r="Y84" i="5"/>
  <c r="X79" i="5"/>
  <c r="W79" i="5"/>
  <c r="V79" i="5"/>
  <c r="Y79" i="5"/>
  <c r="X78" i="5"/>
  <c r="T77" i="5"/>
  <c r="V68" i="5"/>
  <c r="Y68" i="5"/>
  <c r="T68" i="5"/>
  <c r="W68" i="5"/>
  <c r="R16" i="5"/>
  <c r="V16" i="5" s="1"/>
  <c r="R36" i="5"/>
  <c r="W36" i="5" s="1"/>
  <c r="R83" i="5"/>
  <c r="T83" i="5" s="1"/>
  <c r="R81" i="5"/>
  <c r="T81" i="5" s="1"/>
  <c r="R91" i="5"/>
  <c r="W91" i="5" s="1"/>
  <c r="R117" i="5"/>
  <c r="T117" i="5" s="1"/>
  <c r="R116" i="5"/>
  <c r="V116" i="5" s="1"/>
  <c r="R115" i="5"/>
  <c r="R114" i="5"/>
  <c r="R113" i="5"/>
  <c r="Y113" i="5" s="1"/>
  <c r="R112" i="5"/>
  <c r="V112" i="5" s="1"/>
  <c r="R111" i="5"/>
  <c r="T111" i="5" s="1"/>
  <c r="R110" i="5"/>
  <c r="R102" i="5"/>
  <c r="T102" i="5" s="1"/>
  <c r="R101" i="5"/>
  <c r="V101" i="5" s="1"/>
  <c r="R100" i="5"/>
  <c r="R99" i="5"/>
  <c r="W99" i="5" s="1"/>
  <c r="R98" i="5"/>
  <c r="U98" i="5" s="1"/>
  <c r="R97" i="5"/>
  <c r="V97" i="5" s="1"/>
  <c r="R96" i="5"/>
  <c r="V96" i="5" s="1"/>
  <c r="R95" i="5"/>
  <c r="R94" i="5"/>
  <c r="V94" i="5" s="1"/>
  <c r="R93" i="5"/>
  <c r="T93" i="5" s="1"/>
  <c r="R92" i="5"/>
  <c r="W92" i="5" s="1"/>
  <c r="W117" i="5"/>
  <c r="X117" i="5"/>
  <c r="V117" i="5"/>
  <c r="T116" i="5"/>
  <c r="Y116" i="5"/>
  <c r="X113" i="5"/>
  <c r="X112" i="5"/>
  <c r="U112" i="5"/>
  <c r="T110" i="5"/>
  <c r="U102" i="5"/>
  <c r="T101" i="5"/>
  <c r="Y101" i="5"/>
  <c r="W98" i="5"/>
  <c r="T98" i="5"/>
  <c r="Y97" i="5"/>
  <c r="Y94" i="5"/>
  <c r="X94" i="5"/>
  <c r="T94" i="5"/>
  <c r="X93" i="5"/>
  <c r="U93" i="5"/>
  <c r="R118" i="5"/>
  <c r="V118" i="5" s="1"/>
  <c r="W118" i="5"/>
  <c r="T118" i="5"/>
  <c r="R121" i="5"/>
  <c r="U121" i="5" s="1"/>
  <c r="R120" i="5"/>
  <c r="V120" i="5" s="1"/>
  <c r="R119" i="5"/>
  <c r="V124" i="5"/>
  <c r="Y124" i="5"/>
  <c r="U124" i="5"/>
  <c r="T124" i="5"/>
  <c r="W124" i="5"/>
  <c r="R131" i="5"/>
  <c r="R129" i="5"/>
  <c r="R128" i="5"/>
  <c r="X128" i="5" s="1"/>
  <c r="R127" i="5"/>
  <c r="W127" i="5" s="1"/>
  <c r="T126" i="5"/>
  <c r="R125" i="5"/>
  <c r="W139" i="5"/>
  <c r="X130" i="5"/>
  <c r="W130" i="5"/>
  <c r="V130" i="5"/>
  <c r="Y130" i="5"/>
  <c r="U129" i="5"/>
  <c r="V128" i="5"/>
  <c r="V127" i="5"/>
  <c r="X126" i="5"/>
  <c r="Y126" i="5"/>
  <c r="R153" i="5"/>
  <c r="T153" i="5" s="1"/>
  <c r="R152" i="5"/>
  <c r="R151" i="5"/>
  <c r="X151" i="5" s="1"/>
  <c r="R150" i="5"/>
  <c r="R149" i="5"/>
  <c r="X149" i="5" s="1"/>
  <c r="R148" i="5"/>
  <c r="W148" i="5" s="1"/>
  <c r="R147" i="5"/>
  <c r="R146" i="5"/>
  <c r="R145" i="5"/>
  <c r="R144" i="5"/>
  <c r="R143" i="5"/>
  <c r="Y143" i="5" s="1"/>
  <c r="R135" i="5"/>
  <c r="R134" i="5"/>
  <c r="V134" i="5" s="1"/>
  <c r="R132" i="5"/>
  <c r="X153" i="5"/>
  <c r="V151" i="5"/>
  <c r="U150" i="5"/>
  <c r="Y149" i="5"/>
  <c r="Y147" i="5"/>
  <c r="W146" i="5"/>
  <c r="T146" i="5"/>
  <c r="X145" i="5"/>
  <c r="W145" i="5"/>
  <c r="W143" i="5"/>
  <c r="T135" i="5"/>
  <c r="W134" i="5"/>
  <c r="R155" i="5"/>
  <c r="W155" i="5" s="1"/>
  <c r="R154" i="5"/>
  <c r="W154" i="5" s="1"/>
  <c r="U172" i="5"/>
  <c r="R187" i="5"/>
  <c r="R186" i="5"/>
  <c r="U186" i="5" s="1"/>
  <c r="R185" i="5"/>
  <c r="T185" i="5" s="1"/>
  <c r="R184" i="5"/>
  <c r="T184" i="5" s="1"/>
  <c r="R183" i="5"/>
  <c r="R181" i="5"/>
  <c r="T181" i="5" s="1"/>
  <c r="R180" i="5"/>
  <c r="U180" i="5" s="1"/>
  <c r="R179" i="5"/>
  <c r="Y179" i="5" s="1"/>
  <c r="R177" i="5"/>
  <c r="T177" i="5" s="1"/>
  <c r="R176" i="5"/>
  <c r="W176" i="5" s="1"/>
  <c r="R168" i="5"/>
  <c r="T168" i="5" s="1"/>
  <c r="R166" i="5"/>
  <c r="R165" i="5"/>
  <c r="T165" i="5" s="1"/>
  <c r="R164" i="5"/>
  <c r="Y164" i="5" s="1"/>
  <c r="R162" i="5"/>
  <c r="Y162" i="5" s="1"/>
  <c r="R161" i="5"/>
  <c r="Y161" i="5" s="1"/>
  <c r="R160" i="5"/>
  <c r="R158" i="5"/>
  <c r="Y158" i="5" s="1"/>
  <c r="R157" i="5"/>
  <c r="Y157" i="5" s="1"/>
  <c r="R156" i="5"/>
  <c r="V156" i="5" s="1"/>
  <c r="Y187" i="5"/>
  <c r="X187" i="5"/>
  <c r="V186" i="5"/>
  <c r="W186" i="5"/>
  <c r="X183" i="5"/>
  <c r="U183" i="5"/>
  <c r="V183" i="5"/>
  <c r="U181" i="5"/>
  <c r="T178" i="5"/>
  <c r="W178" i="5"/>
  <c r="V178" i="5"/>
  <c r="U178" i="5"/>
  <c r="X177" i="5"/>
  <c r="Y177" i="5"/>
  <c r="T176" i="5"/>
  <c r="V167" i="5"/>
  <c r="Y167" i="5"/>
  <c r="U167" i="5"/>
  <c r="X167" i="5"/>
  <c r="T167" i="5"/>
  <c r="W167" i="5"/>
  <c r="Y165" i="5"/>
  <c r="T164" i="5"/>
  <c r="X163" i="5"/>
  <c r="T163" i="5"/>
  <c r="W163" i="5"/>
  <c r="V163" i="5"/>
  <c r="Y163" i="5"/>
  <c r="U163" i="5"/>
  <c r="T160" i="5"/>
  <c r="X159" i="5"/>
  <c r="T159" i="5"/>
  <c r="W159" i="5"/>
  <c r="V159" i="5"/>
  <c r="Y159" i="5"/>
  <c r="U159" i="5"/>
  <c r="X158" i="5"/>
  <c r="V158" i="5"/>
  <c r="T157" i="5"/>
  <c r="R200" i="5"/>
  <c r="R198" i="5"/>
  <c r="R197" i="5"/>
  <c r="Y197" i="5" s="1"/>
  <c r="R196" i="5"/>
  <c r="Y196" i="5" s="1"/>
  <c r="R195" i="5"/>
  <c r="R194" i="5"/>
  <c r="V194" i="5" s="1"/>
  <c r="R193" i="5"/>
  <c r="Y193" i="5" s="1"/>
  <c r="R192" i="5"/>
  <c r="T192" i="5" s="1"/>
  <c r="R191" i="5"/>
  <c r="Y191" i="5" s="1"/>
  <c r="R190" i="5"/>
  <c r="R189" i="5"/>
  <c r="Y189" i="5" s="1"/>
  <c r="R188" i="5"/>
  <c r="U205" i="5"/>
  <c r="U198" i="5"/>
  <c r="W198" i="5"/>
  <c r="X197" i="5"/>
  <c r="U194" i="5"/>
  <c r="X194" i="5"/>
  <c r="W193" i="5"/>
  <c r="V193" i="5"/>
  <c r="Y192" i="5"/>
  <c r="T190" i="5"/>
  <c r="T189" i="5"/>
  <c r="R425" i="5"/>
  <c r="V425" i="5" s="1"/>
  <c r="R429" i="5"/>
  <c r="R443" i="5"/>
  <c r="Y443" i="5" s="1"/>
  <c r="R447" i="5"/>
  <c r="X447" i="5" s="1"/>
  <c r="R451" i="5"/>
  <c r="W451" i="5" s="1"/>
  <c r="R455" i="5"/>
  <c r="R459" i="5"/>
  <c r="Y459" i="5" s="1"/>
  <c r="R463" i="5"/>
  <c r="R475" i="5"/>
  <c r="W475" i="5" s="1"/>
  <c r="R479" i="5"/>
  <c r="R483" i="5"/>
  <c r="X483" i="5" s="1"/>
  <c r="R487" i="5"/>
  <c r="Y487" i="5" s="1"/>
  <c r="R491" i="5"/>
  <c r="Y491" i="5" s="1"/>
  <c r="R495" i="5"/>
  <c r="R508" i="5"/>
  <c r="X508" i="5" s="1"/>
  <c r="R512" i="5"/>
  <c r="R516" i="5"/>
  <c r="U516" i="5" s="1"/>
  <c r="R520" i="5"/>
  <c r="R524" i="5"/>
  <c r="X524" i="5" s="1"/>
  <c r="R528" i="5"/>
  <c r="R542" i="5"/>
  <c r="X542" i="5" s="1"/>
  <c r="R546" i="5"/>
  <c r="R550" i="5"/>
  <c r="Y550" i="5" s="1"/>
  <c r="R554" i="5"/>
  <c r="R558" i="5"/>
  <c r="W558" i="5" s="1"/>
  <c r="R562" i="5"/>
  <c r="R574" i="5"/>
  <c r="X574" i="5" s="1"/>
  <c r="R578" i="5"/>
  <c r="R582" i="5"/>
  <c r="X582" i="5" s="1"/>
  <c r="R586" i="5"/>
  <c r="R590" i="5"/>
  <c r="X590" i="5" s="1"/>
  <c r="R594" i="5"/>
  <c r="R606" i="5"/>
  <c r="T606" i="5" s="1"/>
  <c r="R610" i="5"/>
  <c r="R614" i="5"/>
  <c r="T614" i="5" s="1"/>
  <c r="R618" i="5"/>
  <c r="T618" i="5" s="1"/>
  <c r="R622" i="5"/>
  <c r="T622" i="5" s="1"/>
  <c r="R626" i="5"/>
  <c r="R630" i="5"/>
  <c r="X630" i="5" s="1"/>
  <c r="R182" i="5"/>
  <c r="W182" i="5" s="1"/>
  <c r="R423" i="5"/>
  <c r="X423" i="5" s="1"/>
  <c r="R427" i="5"/>
  <c r="R431" i="5"/>
  <c r="V431" i="5" s="1"/>
  <c r="R441" i="5"/>
  <c r="U441" i="5" s="1"/>
  <c r="R445" i="5"/>
  <c r="W445" i="5" s="1"/>
  <c r="R449" i="5"/>
  <c r="R453" i="5"/>
  <c r="Y453" i="5" s="1"/>
  <c r="R457" i="5"/>
  <c r="R461" i="5"/>
  <c r="V461" i="5" s="1"/>
  <c r="R465" i="5"/>
  <c r="R473" i="5"/>
  <c r="V473" i="5" s="1"/>
  <c r="R477" i="5"/>
  <c r="U477" i="5" s="1"/>
  <c r="R481" i="5"/>
  <c r="T481" i="5" s="1"/>
  <c r="R485" i="5"/>
  <c r="R489" i="5"/>
  <c r="X489" i="5" s="1"/>
  <c r="R493" i="5"/>
  <c r="U493" i="5" s="1"/>
  <c r="R497" i="5"/>
  <c r="V497" i="5" s="1"/>
  <c r="R506" i="5"/>
  <c r="R510" i="5"/>
  <c r="U510" i="5" s="1"/>
  <c r="R514" i="5"/>
  <c r="X514" i="5" s="1"/>
  <c r="R518" i="5"/>
  <c r="X518" i="5" s="1"/>
  <c r="R522" i="5"/>
  <c r="R526" i="5"/>
  <c r="U526" i="5" s="1"/>
  <c r="R530" i="5"/>
  <c r="X530" i="5" s="1"/>
  <c r="R540" i="5"/>
  <c r="Y540" i="5" s="1"/>
  <c r="R544" i="5"/>
  <c r="R548" i="5"/>
  <c r="T548" i="5" s="1"/>
  <c r="R552" i="5"/>
  <c r="Y552" i="5" s="1"/>
  <c r="R556" i="5"/>
  <c r="Y556" i="5" s="1"/>
  <c r="R560" i="5"/>
  <c r="R564" i="5"/>
  <c r="T564" i="5" s="1"/>
  <c r="R572" i="5"/>
  <c r="X572" i="5" s="1"/>
  <c r="R576" i="5"/>
  <c r="X576" i="5" s="1"/>
  <c r="R580" i="5"/>
  <c r="R584" i="5"/>
  <c r="U584" i="5" s="1"/>
  <c r="R588" i="5"/>
  <c r="X588" i="5" s="1"/>
  <c r="R592" i="5"/>
  <c r="X592" i="5" s="1"/>
  <c r="R596" i="5"/>
  <c r="U596" i="5" s="1"/>
  <c r="R608" i="5"/>
  <c r="W608" i="5" s="1"/>
  <c r="R612" i="5"/>
  <c r="V612" i="5" s="1"/>
  <c r="R616" i="5"/>
  <c r="X616" i="5" s="1"/>
  <c r="R620" i="5"/>
  <c r="T620" i="5" s="1"/>
  <c r="R624" i="5"/>
  <c r="W624" i="5" s="1"/>
  <c r="R628" i="5"/>
  <c r="U628" i="5" s="1"/>
  <c r="V125" i="5"/>
  <c r="U126" i="5"/>
  <c r="V126" i="5"/>
  <c r="R424" i="5"/>
  <c r="W424" i="5" s="1"/>
  <c r="R426" i="5"/>
  <c r="V426" i="5" s="1"/>
  <c r="R428" i="5"/>
  <c r="Y428" i="5" s="1"/>
  <c r="R430" i="5"/>
  <c r="T430" i="5" s="1"/>
  <c r="R432" i="5"/>
  <c r="Y432" i="5" s="1"/>
  <c r="R440" i="5"/>
  <c r="V440" i="5" s="1"/>
  <c r="R442" i="5"/>
  <c r="V442" i="5" s="1"/>
  <c r="R444" i="5"/>
  <c r="Y444" i="5" s="1"/>
  <c r="R446" i="5"/>
  <c r="V446" i="5" s="1"/>
  <c r="R448" i="5"/>
  <c r="V448" i="5" s="1"/>
  <c r="R450" i="5"/>
  <c r="U450" i="5" s="1"/>
  <c r="R452" i="5"/>
  <c r="W452" i="5" s="1"/>
  <c r="R454" i="5"/>
  <c r="V454" i="5" s="1"/>
  <c r="R456" i="5"/>
  <c r="Y456" i="5" s="1"/>
  <c r="R458" i="5"/>
  <c r="W458" i="5" s="1"/>
  <c r="R460" i="5"/>
  <c r="Y460" i="5" s="1"/>
  <c r="R462" i="5"/>
  <c r="X462" i="5" s="1"/>
  <c r="R464" i="5"/>
  <c r="U464" i="5" s="1"/>
  <c r="R474" i="5"/>
  <c r="V474" i="5" s="1"/>
  <c r="R478" i="5"/>
  <c r="R480" i="5"/>
  <c r="W480" i="5" s="1"/>
  <c r="R482" i="5"/>
  <c r="T482" i="5" s="1"/>
  <c r="R484" i="5"/>
  <c r="U484" i="5" s="1"/>
  <c r="R486" i="5"/>
  <c r="W486" i="5" s="1"/>
  <c r="R488" i="5"/>
  <c r="Y488" i="5" s="1"/>
  <c r="R490" i="5"/>
  <c r="T490" i="5" s="1"/>
  <c r="R492" i="5"/>
  <c r="T492" i="5" s="1"/>
  <c r="R494" i="5"/>
  <c r="R496" i="5"/>
  <c r="U496" i="5" s="1"/>
  <c r="R498" i="5"/>
  <c r="V498" i="5" s="1"/>
  <c r="R507" i="5"/>
  <c r="X507" i="5" s="1"/>
  <c r="R509" i="5"/>
  <c r="W509" i="5" s="1"/>
  <c r="R511" i="5"/>
  <c r="T511" i="5" s="1"/>
  <c r="R513" i="5"/>
  <c r="T513" i="5" s="1"/>
  <c r="R515" i="5"/>
  <c r="V515" i="5" s="1"/>
  <c r="R517" i="5"/>
  <c r="R519" i="5"/>
  <c r="Y519" i="5" s="1"/>
  <c r="R521" i="5"/>
  <c r="T521" i="5" s="1"/>
  <c r="R523" i="5"/>
  <c r="X523" i="5" s="1"/>
  <c r="R525" i="5"/>
  <c r="W525" i="5" s="1"/>
  <c r="R527" i="5"/>
  <c r="W527" i="5" s="1"/>
  <c r="R529" i="5"/>
  <c r="T529" i="5" s="1"/>
  <c r="R531" i="5"/>
  <c r="V531" i="5" s="1"/>
  <c r="R539" i="5"/>
  <c r="R541" i="5"/>
  <c r="Y541" i="5" s="1"/>
  <c r="R543" i="5"/>
  <c r="U543" i="5" s="1"/>
  <c r="R545" i="5"/>
  <c r="V545" i="5" s="1"/>
  <c r="R547" i="5"/>
  <c r="V547" i="5" s="1"/>
  <c r="R549" i="5"/>
  <c r="Y549" i="5" s="1"/>
  <c r="R551" i="5"/>
  <c r="U551" i="5" s="1"/>
  <c r="R553" i="5"/>
  <c r="X553" i="5" s="1"/>
  <c r="R555" i="5"/>
  <c r="R557" i="5"/>
  <c r="V557" i="5" s="1"/>
  <c r="R559" i="5"/>
  <c r="U559" i="5" s="1"/>
  <c r="R561" i="5"/>
  <c r="Y561" i="5" s="1"/>
  <c r="R563" i="5"/>
  <c r="V563" i="5" s="1"/>
  <c r="R573" i="5"/>
  <c r="T573" i="5" s="1"/>
  <c r="R575" i="5"/>
  <c r="T575" i="5" s="1"/>
  <c r="R577" i="5"/>
  <c r="V577" i="5" s="1"/>
  <c r="R579" i="5"/>
  <c r="R581" i="5"/>
  <c r="X581" i="5" s="1"/>
  <c r="R583" i="5"/>
  <c r="T583" i="5" s="1"/>
  <c r="R585" i="5"/>
  <c r="V585" i="5" s="1"/>
  <c r="R587" i="5"/>
  <c r="W587" i="5" s="1"/>
  <c r="R589" i="5"/>
  <c r="W589" i="5" s="1"/>
  <c r="R591" i="5"/>
  <c r="T591" i="5" s="1"/>
  <c r="R593" i="5"/>
  <c r="Y593" i="5" s="1"/>
  <c r="R595" i="5"/>
  <c r="R597" i="5"/>
  <c r="Y597" i="5" s="1"/>
  <c r="R605" i="5"/>
  <c r="U605" i="5" s="1"/>
  <c r="R607" i="5"/>
  <c r="Y607" i="5" s="1"/>
  <c r="R609" i="5"/>
  <c r="V609" i="5" s="1"/>
  <c r="R611" i="5"/>
  <c r="U611" i="5" s="1"/>
  <c r="R613" i="5"/>
  <c r="U613" i="5" s="1"/>
  <c r="R615" i="5"/>
  <c r="Y615" i="5" s="1"/>
  <c r="R617" i="5"/>
  <c r="R619" i="5"/>
  <c r="U619" i="5" s="1"/>
  <c r="R621" i="5"/>
  <c r="U621" i="5" s="1"/>
  <c r="R623" i="5"/>
  <c r="V623" i="5" s="1"/>
  <c r="R625" i="5"/>
  <c r="V625" i="5" s="1"/>
  <c r="R627" i="5"/>
  <c r="V627" i="5" s="1"/>
  <c r="R629" i="5"/>
  <c r="U629" i="5" s="1"/>
  <c r="V613" i="5"/>
  <c r="Y605" i="5"/>
  <c r="X591" i="5"/>
  <c r="Y587" i="5"/>
  <c r="X583" i="5"/>
  <c r="X575" i="5"/>
  <c r="X563" i="5"/>
  <c r="Y559" i="5"/>
  <c r="Y551" i="5"/>
  <c r="X547" i="5"/>
  <c r="Y543" i="5"/>
  <c r="X529" i="5"/>
  <c r="Y525" i="5"/>
  <c r="X521" i="5"/>
  <c r="X513" i="5"/>
  <c r="Y509" i="5"/>
  <c r="U498" i="5"/>
  <c r="X490" i="5"/>
  <c r="Y486" i="5"/>
  <c r="X482" i="5"/>
  <c r="Y474" i="5"/>
  <c r="U474" i="5"/>
  <c r="X474" i="5"/>
  <c r="T474" i="5"/>
  <c r="V462" i="5"/>
  <c r="T458" i="5"/>
  <c r="V458" i="5"/>
  <c r="Y458" i="5"/>
  <c r="V450" i="5"/>
  <c r="Y450" i="5"/>
  <c r="X450" i="5"/>
  <c r="T450" i="5"/>
  <c r="W450" i="5"/>
  <c r="X442" i="5"/>
  <c r="T442" i="5"/>
  <c r="W442" i="5"/>
  <c r="Y442" i="5"/>
  <c r="U442" i="5"/>
  <c r="U428" i="5"/>
  <c r="V428" i="5"/>
  <c r="W428" i="5"/>
  <c r="T428" i="5"/>
  <c r="W628" i="5"/>
  <c r="Y628" i="5"/>
  <c r="W620" i="5"/>
  <c r="X620" i="5"/>
  <c r="Y620" i="5"/>
  <c r="U620" i="5"/>
  <c r="V620" i="5"/>
  <c r="W616" i="5"/>
  <c r="Y616" i="5"/>
  <c r="U616" i="5"/>
  <c r="T612" i="5"/>
  <c r="Y608" i="5"/>
  <c r="V596" i="5"/>
  <c r="Y596" i="5"/>
  <c r="X596" i="5"/>
  <c r="T596" i="5"/>
  <c r="W596" i="5"/>
  <c r="Y592" i="5"/>
  <c r="U592" i="5"/>
  <c r="W592" i="5"/>
  <c r="Y576" i="5"/>
  <c r="U576" i="5"/>
  <c r="W576" i="5"/>
  <c r="X556" i="5"/>
  <c r="T556" i="5"/>
  <c r="V556" i="5"/>
  <c r="V548" i="5"/>
  <c r="X540" i="5"/>
  <c r="T540" i="5"/>
  <c r="V540" i="5"/>
  <c r="Y526" i="5"/>
  <c r="W526" i="5"/>
  <c r="Y518" i="5"/>
  <c r="U518" i="5"/>
  <c r="W518" i="5"/>
  <c r="Y510" i="5"/>
  <c r="W510" i="5"/>
  <c r="U627" i="5"/>
  <c r="X627" i="5"/>
  <c r="V619" i="5"/>
  <c r="Y619" i="5"/>
  <c r="T619" i="5"/>
  <c r="W619" i="5"/>
  <c r="V615" i="5"/>
  <c r="W615" i="5"/>
  <c r="V611" i="5"/>
  <c r="Y611" i="5"/>
  <c r="T611" i="5"/>
  <c r="W611" i="5"/>
  <c r="X607" i="5"/>
  <c r="X597" i="5"/>
  <c r="T597" i="5"/>
  <c r="V597" i="5"/>
  <c r="U593" i="5"/>
  <c r="T589" i="5"/>
  <c r="Y589" i="5"/>
  <c r="U585" i="5"/>
  <c r="W581" i="5"/>
  <c r="Y581" i="5"/>
  <c r="U581" i="5"/>
  <c r="U577" i="5"/>
  <c r="W573" i="5"/>
  <c r="X573" i="5"/>
  <c r="U573" i="5"/>
  <c r="V573" i="5"/>
  <c r="U557" i="5"/>
  <c r="X557" i="5"/>
  <c r="T553" i="5"/>
  <c r="V549" i="5"/>
  <c r="X549" i="5"/>
  <c r="T549" i="5"/>
  <c r="T545" i="5"/>
  <c r="W545" i="5"/>
  <c r="V541" i="5"/>
  <c r="X541" i="5"/>
  <c r="T541" i="5"/>
  <c r="W531" i="5"/>
  <c r="X531" i="5"/>
  <c r="U531" i="5"/>
  <c r="T527" i="5"/>
  <c r="Y527" i="5"/>
  <c r="W523" i="5"/>
  <c r="U523" i="5"/>
  <c r="V523" i="5"/>
  <c r="X519" i="5"/>
  <c r="T519" i="5"/>
  <c r="V519" i="5"/>
  <c r="W515" i="5"/>
  <c r="X515" i="5"/>
  <c r="U515" i="5"/>
  <c r="W511" i="5"/>
  <c r="X511" i="5"/>
  <c r="U511" i="5"/>
  <c r="V511" i="5"/>
  <c r="W507" i="5"/>
  <c r="U507" i="5"/>
  <c r="V507" i="5"/>
  <c r="Y496" i="5"/>
  <c r="W496" i="5"/>
  <c r="X496" i="5"/>
  <c r="Y492" i="5"/>
  <c r="U492" i="5"/>
  <c r="X492" i="5"/>
  <c r="V488" i="5"/>
  <c r="W488" i="5"/>
  <c r="Y484" i="5"/>
  <c r="X484" i="5"/>
  <c r="T484" i="5"/>
  <c r="U480" i="5"/>
  <c r="V480" i="5"/>
  <c r="T480" i="5"/>
  <c r="W476" i="5"/>
  <c r="X476" i="5"/>
  <c r="U476" i="5"/>
  <c r="Y464" i="5"/>
  <c r="W464" i="5"/>
  <c r="V460" i="5"/>
  <c r="T460" i="5"/>
  <c r="W460" i="5"/>
  <c r="V456" i="5"/>
  <c r="T456" i="5"/>
  <c r="V452" i="5"/>
  <c r="Y452" i="5"/>
  <c r="T452" i="5"/>
  <c r="X448" i="5"/>
  <c r="V444" i="5"/>
  <c r="T444" i="5"/>
  <c r="W444" i="5"/>
  <c r="W440" i="5"/>
  <c r="Y430" i="5"/>
  <c r="U430" i="5"/>
  <c r="X430" i="5"/>
  <c r="U426" i="5"/>
  <c r="T426" i="5"/>
  <c r="Y422" i="5"/>
  <c r="X422" i="5"/>
  <c r="T422" i="5"/>
  <c r="U588" i="5"/>
  <c r="V580" i="5"/>
  <c r="Y580" i="5"/>
  <c r="U580" i="5"/>
  <c r="X580" i="5"/>
  <c r="T580" i="5"/>
  <c r="W580" i="5"/>
  <c r="U572" i="5"/>
  <c r="W560" i="5"/>
  <c r="X560" i="5"/>
  <c r="T560" i="5"/>
  <c r="Y560" i="5"/>
  <c r="U560" i="5"/>
  <c r="V560" i="5"/>
  <c r="W544" i="5"/>
  <c r="X544" i="5"/>
  <c r="T544" i="5"/>
  <c r="Y544" i="5"/>
  <c r="U544" i="5"/>
  <c r="V544" i="5"/>
  <c r="V522" i="5"/>
  <c r="Y522" i="5"/>
  <c r="U522" i="5"/>
  <c r="X522" i="5"/>
  <c r="T522" i="5"/>
  <c r="W522" i="5"/>
  <c r="U514" i="5"/>
  <c r="V506" i="5"/>
  <c r="Y506" i="5"/>
  <c r="U506" i="5"/>
  <c r="X506" i="5"/>
  <c r="W506" i="5"/>
  <c r="T506" i="5"/>
  <c r="U497" i="5"/>
  <c r="X497" i="5"/>
  <c r="Y493" i="5"/>
  <c r="V489" i="5"/>
  <c r="X485" i="5"/>
  <c r="T485" i="5"/>
  <c r="W485" i="5"/>
  <c r="V485" i="5"/>
  <c r="Y485" i="5"/>
  <c r="U485" i="5"/>
  <c r="X481" i="5"/>
  <c r="V481" i="5"/>
  <c r="Y481" i="5"/>
  <c r="W477" i="5"/>
  <c r="X473" i="5"/>
  <c r="Y465" i="5"/>
  <c r="U465" i="5"/>
  <c r="V465" i="5"/>
  <c r="W465" i="5"/>
  <c r="X465" i="5"/>
  <c r="T465" i="5"/>
  <c r="Y461" i="5"/>
  <c r="U461" i="5"/>
  <c r="X461" i="5"/>
  <c r="T461" i="5"/>
  <c r="V457" i="5"/>
  <c r="W457" i="5"/>
  <c r="Y449" i="5"/>
  <c r="U449" i="5"/>
  <c r="V449" i="5"/>
  <c r="W449" i="5"/>
  <c r="X449" i="5"/>
  <c r="T449" i="5"/>
  <c r="U445" i="5"/>
  <c r="V445" i="5"/>
  <c r="T445" i="5"/>
  <c r="W441" i="5"/>
  <c r="Y441" i="5"/>
  <c r="X431" i="5"/>
  <c r="V427" i="5"/>
  <c r="Y427" i="5"/>
  <c r="U427" i="5"/>
  <c r="X427" i="5"/>
  <c r="T427" i="5"/>
  <c r="W427" i="5"/>
  <c r="W423" i="5"/>
  <c r="V423" i="5"/>
  <c r="T182" i="5"/>
  <c r="V182" i="5"/>
  <c r="W626" i="5"/>
  <c r="X626" i="5"/>
  <c r="T626" i="5"/>
  <c r="Y626" i="5"/>
  <c r="U626" i="5"/>
  <c r="V626" i="5"/>
  <c r="W622" i="5"/>
  <c r="X622" i="5"/>
  <c r="U622" i="5"/>
  <c r="V622" i="5"/>
  <c r="X614" i="5"/>
  <c r="V614" i="5"/>
  <c r="W610" i="5"/>
  <c r="X610" i="5"/>
  <c r="T610" i="5"/>
  <c r="Y610" i="5"/>
  <c r="U610" i="5"/>
  <c r="V610" i="5"/>
  <c r="W606" i="5"/>
  <c r="X606" i="5"/>
  <c r="U606" i="5"/>
  <c r="V606" i="5"/>
  <c r="U594" i="5"/>
  <c r="X594" i="5"/>
  <c r="V586" i="5"/>
  <c r="Y586" i="5"/>
  <c r="U586" i="5"/>
  <c r="X586" i="5"/>
  <c r="T586" i="5"/>
  <c r="W586" i="5"/>
  <c r="U578" i="5"/>
  <c r="X578" i="5"/>
  <c r="W562" i="5"/>
  <c r="X562" i="5"/>
  <c r="T562" i="5"/>
  <c r="Y562" i="5"/>
  <c r="U562" i="5"/>
  <c r="V562" i="5"/>
  <c r="T554" i="5"/>
  <c r="Y554" i="5"/>
  <c r="W546" i="5"/>
  <c r="X546" i="5"/>
  <c r="T546" i="5"/>
  <c r="Y546" i="5"/>
  <c r="U546" i="5"/>
  <c r="V546" i="5"/>
  <c r="U528" i="5"/>
  <c r="X528" i="5"/>
  <c r="V520" i="5"/>
  <c r="Y520" i="5"/>
  <c r="U520" i="5"/>
  <c r="X520" i="5"/>
  <c r="T520" i="5"/>
  <c r="W520" i="5"/>
  <c r="U512" i="5"/>
  <c r="X512" i="5"/>
  <c r="U630" i="5"/>
  <c r="U590" i="5"/>
  <c r="Y582" i="5"/>
  <c r="U582" i="5"/>
  <c r="W582" i="5"/>
  <c r="U574" i="5"/>
  <c r="T558" i="5"/>
  <c r="Y558" i="5"/>
  <c r="T550" i="5"/>
  <c r="W542" i="5"/>
  <c r="Y542" i="5"/>
  <c r="U542" i="5"/>
  <c r="U524" i="5"/>
  <c r="V516" i="5"/>
  <c r="Y516" i="5"/>
  <c r="T516" i="5"/>
  <c r="W516" i="5"/>
  <c r="U508" i="5"/>
  <c r="V495" i="5"/>
  <c r="Y495" i="5"/>
  <c r="U495" i="5"/>
  <c r="X495" i="5"/>
  <c r="T495" i="5"/>
  <c r="W495" i="5"/>
  <c r="V491" i="5"/>
  <c r="X491" i="5"/>
  <c r="T491" i="5"/>
  <c r="W487" i="5"/>
  <c r="U483" i="5"/>
  <c r="V479" i="5"/>
  <c r="Y479" i="5"/>
  <c r="U479" i="5"/>
  <c r="X479" i="5"/>
  <c r="T479" i="5"/>
  <c r="W479" i="5"/>
  <c r="X475" i="5"/>
  <c r="T475" i="5"/>
  <c r="Y475" i="5"/>
  <c r="U475" i="5"/>
  <c r="T463" i="5"/>
  <c r="Y463" i="5"/>
  <c r="Y455" i="5"/>
  <c r="U455" i="5"/>
  <c r="V455" i="5"/>
  <c r="W455" i="5"/>
  <c r="X455" i="5"/>
  <c r="T455" i="5"/>
  <c r="U451" i="5"/>
  <c r="V451" i="5"/>
  <c r="T451" i="5"/>
  <c r="Y447" i="5"/>
  <c r="W447" i="5"/>
  <c r="T443" i="5"/>
  <c r="V429" i="5"/>
  <c r="Y429" i="5"/>
  <c r="U429" i="5"/>
  <c r="X429" i="5"/>
  <c r="T429" i="5"/>
  <c r="W429" i="5"/>
  <c r="U425" i="5"/>
  <c r="X425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43" i="5"/>
  <c r="M144" i="5"/>
  <c r="M145" i="5"/>
  <c r="M146" i="5"/>
  <c r="M147" i="5"/>
  <c r="M148" i="5"/>
  <c r="M149" i="5"/>
  <c r="M150" i="5"/>
  <c r="M151" i="5"/>
  <c r="M152" i="5"/>
  <c r="M153" i="5"/>
  <c r="M154" i="5"/>
  <c r="M155" i="5"/>
  <c r="M156" i="5"/>
  <c r="M157" i="5"/>
  <c r="M158" i="5"/>
  <c r="M159" i="5"/>
  <c r="M160" i="5"/>
  <c r="M161" i="5"/>
  <c r="M162" i="5"/>
  <c r="M163" i="5"/>
  <c r="M164" i="5"/>
  <c r="M165" i="5"/>
  <c r="M166" i="5"/>
  <c r="M167" i="5"/>
  <c r="M168" i="5"/>
  <c r="M176" i="5"/>
  <c r="M177" i="5"/>
  <c r="M178" i="5"/>
  <c r="M179" i="5"/>
  <c r="M180" i="5"/>
  <c r="M181" i="5"/>
  <c r="M182" i="5"/>
  <c r="M183" i="5"/>
  <c r="M184" i="5"/>
  <c r="M185" i="5"/>
  <c r="M186" i="5"/>
  <c r="M187" i="5"/>
  <c r="M188" i="5"/>
  <c r="M189" i="5"/>
  <c r="M190" i="5"/>
  <c r="M191" i="5"/>
  <c r="M192" i="5"/>
  <c r="M193" i="5"/>
  <c r="M194" i="5"/>
  <c r="M195" i="5"/>
  <c r="M196" i="5"/>
  <c r="M197" i="5"/>
  <c r="M198" i="5"/>
  <c r="M199" i="5"/>
  <c r="M200" i="5"/>
  <c r="M201" i="5"/>
  <c r="M209" i="5"/>
  <c r="M210" i="5"/>
  <c r="M211" i="5"/>
  <c r="M212" i="5"/>
  <c r="M213" i="5"/>
  <c r="M214" i="5"/>
  <c r="M215" i="5"/>
  <c r="M216" i="5"/>
  <c r="M217" i="5"/>
  <c r="M218" i="5"/>
  <c r="M219" i="5"/>
  <c r="M220" i="5"/>
  <c r="M221" i="5"/>
  <c r="M222" i="5"/>
  <c r="M223" i="5"/>
  <c r="M224" i="5"/>
  <c r="M225" i="5"/>
  <c r="M226" i="5"/>
  <c r="M227" i="5"/>
  <c r="M228" i="5"/>
  <c r="M229" i="5"/>
  <c r="M230" i="5"/>
  <c r="M231" i="5"/>
  <c r="M232" i="5"/>
  <c r="M233" i="5"/>
  <c r="M234" i="5"/>
  <c r="R227" i="5"/>
  <c r="W227" i="5" s="1"/>
  <c r="R226" i="5"/>
  <c r="X226" i="5" s="1"/>
  <c r="R225" i="5"/>
  <c r="R224" i="5"/>
  <c r="R223" i="5"/>
  <c r="W223" i="5" s="1"/>
  <c r="R222" i="5"/>
  <c r="T222" i="5" s="1"/>
  <c r="R221" i="5"/>
  <c r="U221" i="5" s="1"/>
  <c r="R220" i="5"/>
  <c r="R219" i="5"/>
  <c r="Y219" i="5" s="1"/>
  <c r="R218" i="5"/>
  <c r="W218" i="5" s="1"/>
  <c r="R217" i="5"/>
  <c r="T217" i="5" s="1"/>
  <c r="R216" i="5"/>
  <c r="R215" i="5"/>
  <c r="V215" i="5" s="1"/>
  <c r="R214" i="5"/>
  <c r="Y214" i="5" s="1"/>
  <c r="R213" i="5"/>
  <c r="Y213" i="5" s="1"/>
  <c r="R212" i="5"/>
  <c r="R211" i="5"/>
  <c r="W211" i="5" s="1"/>
  <c r="R210" i="5"/>
  <c r="U210" i="5" s="1"/>
  <c r="R209" i="5"/>
  <c r="X209" i="5" s="1"/>
  <c r="R201" i="5"/>
  <c r="T201" i="5" s="1"/>
  <c r="V227" i="5"/>
  <c r="V226" i="5"/>
  <c r="T225" i="5"/>
  <c r="X219" i="5"/>
  <c r="V219" i="5"/>
  <c r="Y215" i="5"/>
  <c r="W215" i="5"/>
  <c r="W214" i="5"/>
  <c r="U213" i="5"/>
  <c r="Y211" i="5"/>
  <c r="V211" i="5"/>
  <c r="U211" i="5"/>
  <c r="Y201" i="5"/>
  <c r="R247" i="5"/>
  <c r="Y247" i="5" s="1"/>
  <c r="R246" i="5"/>
  <c r="Y246" i="5" s="1"/>
  <c r="R245" i="5"/>
  <c r="R244" i="5"/>
  <c r="Y244" i="5" s="1"/>
  <c r="R243" i="5"/>
  <c r="Y243" i="5" s="1"/>
  <c r="R242" i="5"/>
  <c r="X242" i="5" s="1"/>
  <c r="R234" i="5"/>
  <c r="R233" i="5"/>
  <c r="Y233" i="5" s="1"/>
  <c r="R232" i="5"/>
  <c r="V232" i="5" s="1"/>
  <c r="R231" i="5"/>
  <c r="U231" i="5" s="1"/>
  <c r="R230" i="5"/>
  <c r="R229" i="5"/>
  <c r="Y229" i="5" s="1"/>
  <c r="R228" i="5"/>
  <c r="U238" i="5"/>
  <c r="T247" i="5"/>
  <c r="W246" i="5"/>
  <c r="T244" i="5"/>
  <c r="T242" i="5"/>
  <c r="T233" i="5"/>
  <c r="W232" i="5"/>
  <c r="X231" i="5"/>
  <c r="Y231" i="5"/>
  <c r="X229" i="5"/>
  <c r="R276" i="5"/>
  <c r="X276" i="5" s="1"/>
  <c r="R275" i="5"/>
  <c r="T275" i="5" s="1"/>
  <c r="R267" i="5"/>
  <c r="Y267" i="5" s="1"/>
  <c r="R266" i="5"/>
  <c r="W266" i="5" s="1"/>
  <c r="R265" i="5"/>
  <c r="W265" i="5" s="1"/>
  <c r="R264" i="5"/>
  <c r="U264" i="5" s="1"/>
  <c r="R263" i="5"/>
  <c r="X263" i="5" s="1"/>
  <c r="R262" i="5"/>
  <c r="X262" i="5" s="1"/>
  <c r="R261" i="5"/>
  <c r="Y261" i="5" s="1"/>
  <c r="R260" i="5"/>
  <c r="T260" i="5" s="1"/>
  <c r="R259" i="5"/>
  <c r="U259" i="5" s="1"/>
  <c r="R258" i="5"/>
  <c r="R257" i="5"/>
  <c r="U257" i="5" s="1"/>
  <c r="R256" i="5"/>
  <c r="U256" i="5" s="1"/>
  <c r="R255" i="5"/>
  <c r="X255" i="5" s="1"/>
  <c r="R254" i="5"/>
  <c r="W254" i="5" s="1"/>
  <c r="R253" i="5"/>
  <c r="W253" i="5" s="1"/>
  <c r="R252" i="5"/>
  <c r="U252" i="5" s="1"/>
  <c r="R251" i="5"/>
  <c r="Y251" i="5" s="1"/>
  <c r="R250" i="5"/>
  <c r="X250" i="5" s="1"/>
  <c r="R249" i="5"/>
  <c r="W249" i="5" s="1"/>
  <c r="R248" i="5"/>
  <c r="T248" i="5" s="1"/>
  <c r="U275" i="5"/>
  <c r="U267" i="5"/>
  <c r="X266" i="5"/>
  <c r="U265" i="5"/>
  <c r="V264" i="5"/>
  <c r="U263" i="5"/>
  <c r="W262" i="5"/>
  <c r="X261" i="5"/>
  <c r="T259" i="5"/>
  <c r="V256" i="5"/>
  <c r="Y255" i="5"/>
  <c r="V254" i="5"/>
  <c r="W252" i="5"/>
  <c r="V251" i="5"/>
  <c r="U250" i="5"/>
  <c r="X249" i="5"/>
  <c r="V248" i="5"/>
  <c r="R280" i="5"/>
  <c r="X280" i="5" s="1"/>
  <c r="R279" i="5"/>
  <c r="R278" i="5"/>
  <c r="W278" i="5" s="1"/>
  <c r="R277" i="5"/>
  <c r="T277" i="5" s="1"/>
  <c r="Y280" i="5"/>
  <c r="Y278" i="5"/>
  <c r="V278" i="5"/>
  <c r="R290" i="5"/>
  <c r="T290" i="5" s="1"/>
  <c r="R289" i="5"/>
  <c r="T289" i="5" s="1"/>
  <c r="R288" i="5"/>
  <c r="V288" i="5" s="1"/>
  <c r="R287" i="5"/>
  <c r="Y287" i="5" s="1"/>
  <c r="R286" i="5"/>
  <c r="Y286" i="5" s="1"/>
  <c r="R285" i="5"/>
  <c r="T285" i="5" s="1"/>
  <c r="R284" i="5"/>
  <c r="Y284" i="5" s="1"/>
  <c r="R283" i="5"/>
  <c r="V283" i="5" s="1"/>
  <c r="R282" i="5"/>
  <c r="V282" i="5" s="1"/>
  <c r="R281" i="5"/>
  <c r="Y281" i="5" s="1"/>
  <c r="V290" i="5"/>
  <c r="Y288" i="5"/>
  <c r="U286" i="5"/>
  <c r="W285" i="5"/>
  <c r="W282" i="5"/>
  <c r="X281" i="5"/>
  <c r="R298" i="5"/>
  <c r="T298" i="5" s="1"/>
  <c r="R297" i="5"/>
  <c r="X297" i="5" s="1"/>
  <c r="R296" i="5"/>
  <c r="X296" i="5" s="1"/>
  <c r="R295" i="5"/>
  <c r="W295" i="5" s="1"/>
  <c r="R294" i="5"/>
  <c r="R293" i="5"/>
  <c r="X293" i="5" s="1"/>
  <c r="R292" i="5"/>
  <c r="T292" i="5" s="1"/>
  <c r="R291" i="5"/>
  <c r="U291" i="5" s="1"/>
  <c r="V298" i="5"/>
  <c r="T297" i="5"/>
  <c r="V297" i="5"/>
  <c r="V296" i="5"/>
  <c r="U296" i="5"/>
  <c r="W293" i="5"/>
  <c r="V292" i="5"/>
  <c r="Y292" i="5"/>
  <c r="X292" i="5"/>
  <c r="W292" i="5"/>
  <c r="R329" i="5"/>
  <c r="T329" i="5" s="1"/>
  <c r="R328" i="5"/>
  <c r="V328" i="5" s="1"/>
  <c r="R327" i="5"/>
  <c r="T327" i="5" s="1"/>
  <c r="R326" i="5"/>
  <c r="X326" i="5" s="1"/>
  <c r="R325" i="5"/>
  <c r="W325" i="5" s="1"/>
  <c r="R324" i="5"/>
  <c r="W324" i="5" s="1"/>
  <c r="R323" i="5"/>
  <c r="W323" i="5" s="1"/>
  <c r="R322" i="5"/>
  <c r="W322" i="5" s="1"/>
  <c r="R321" i="5"/>
  <c r="T321" i="5" s="1"/>
  <c r="R320" i="5"/>
  <c r="X320" i="5" s="1"/>
  <c r="R319" i="5"/>
  <c r="T319" i="5" s="1"/>
  <c r="R318" i="5"/>
  <c r="X318" i="5" s="1"/>
  <c r="R317" i="5"/>
  <c r="T317" i="5" s="1"/>
  <c r="R316" i="5"/>
  <c r="Y316" i="5" s="1"/>
  <c r="R315" i="5"/>
  <c r="T315" i="5" s="1"/>
  <c r="R314" i="5"/>
  <c r="W314" i="5" s="1"/>
  <c r="R313" i="5"/>
  <c r="T313" i="5" s="1"/>
  <c r="R312" i="5"/>
  <c r="V312" i="5" s="1"/>
  <c r="R311" i="5"/>
  <c r="W311" i="5" s="1"/>
  <c r="R310" i="5"/>
  <c r="X310" i="5" s="1"/>
  <c r="R309" i="5"/>
  <c r="W309" i="5" s="1"/>
  <c r="R308" i="5"/>
  <c r="W308" i="5" s="1"/>
  <c r="R299" i="5"/>
  <c r="V299" i="5" s="1"/>
  <c r="W329" i="5"/>
  <c r="X328" i="5"/>
  <c r="Y328" i="5"/>
  <c r="W326" i="5"/>
  <c r="X325" i="5"/>
  <c r="V324" i="5"/>
  <c r="U324" i="5"/>
  <c r="U322" i="5"/>
  <c r="U321" i="5"/>
  <c r="W321" i="5"/>
  <c r="V320" i="5"/>
  <c r="V318" i="5"/>
  <c r="W318" i="5"/>
  <c r="U317" i="5"/>
  <c r="W316" i="5"/>
  <c r="T316" i="5"/>
  <c r="U314" i="5"/>
  <c r="X314" i="5"/>
  <c r="U313" i="5"/>
  <c r="W313" i="5"/>
  <c r="T312" i="5"/>
  <c r="U312" i="5"/>
  <c r="W310" i="5"/>
  <c r="X309" i="5"/>
  <c r="T309" i="5"/>
  <c r="Y308" i="5"/>
  <c r="R300" i="5"/>
  <c r="Y300" i="5" s="1"/>
  <c r="W300" i="5"/>
  <c r="R363" i="5"/>
  <c r="Y363" i="5" s="1"/>
  <c r="R362" i="5"/>
  <c r="T362" i="5" s="1"/>
  <c r="R361" i="5"/>
  <c r="V361" i="5" s="1"/>
  <c r="R360" i="5"/>
  <c r="V360" i="5" s="1"/>
  <c r="R359" i="5"/>
  <c r="T359" i="5" s="1"/>
  <c r="R358" i="5"/>
  <c r="W358" i="5" s="1"/>
  <c r="R357" i="5"/>
  <c r="V357" i="5" s="1"/>
  <c r="R356" i="5"/>
  <c r="T356" i="5" s="1"/>
  <c r="R355" i="5"/>
  <c r="U355" i="5" s="1"/>
  <c r="R354" i="5"/>
  <c r="Y354" i="5" s="1"/>
  <c r="R353" i="5"/>
  <c r="W353" i="5" s="1"/>
  <c r="R352" i="5"/>
  <c r="W352" i="5" s="1"/>
  <c r="R351" i="5"/>
  <c r="W351" i="5" s="1"/>
  <c r="R350" i="5"/>
  <c r="X350" i="5" s="1"/>
  <c r="R349" i="5"/>
  <c r="W349" i="5" s="1"/>
  <c r="R348" i="5"/>
  <c r="T348" i="5" s="1"/>
  <c r="R347" i="5"/>
  <c r="W347" i="5" s="1"/>
  <c r="R346" i="5"/>
  <c r="W346" i="5" s="1"/>
  <c r="R345" i="5"/>
  <c r="W345" i="5" s="1"/>
  <c r="R344" i="5"/>
  <c r="W344" i="5" s="1"/>
  <c r="R343" i="5"/>
  <c r="W343" i="5" s="1"/>
  <c r="R342" i="5"/>
  <c r="V342" i="5" s="1"/>
  <c r="R341" i="5"/>
  <c r="W341" i="5" s="1"/>
  <c r="R333" i="5"/>
  <c r="W333" i="5" s="1"/>
  <c r="R332" i="5"/>
  <c r="W332" i="5" s="1"/>
  <c r="R331" i="5"/>
  <c r="Y331" i="5" s="1"/>
  <c r="R330" i="5"/>
  <c r="U330" i="5" s="1"/>
  <c r="U362" i="5"/>
  <c r="W362" i="5"/>
  <c r="Y362" i="5"/>
  <c r="V362" i="5"/>
  <c r="X362" i="5"/>
  <c r="U361" i="5"/>
  <c r="Y361" i="5"/>
  <c r="W361" i="5"/>
  <c r="Y360" i="5"/>
  <c r="X358" i="5"/>
  <c r="Y358" i="5"/>
  <c r="V358" i="5"/>
  <c r="T358" i="5"/>
  <c r="U358" i="5"/>
  <c r="U357" i="5"/>
  <c r="T357" i="5"/>
  <c r="W357" i="5"/>
  <c r="V356" i="5"/>
  <c r="X356" i="5"/>
  <c r="X354" i="5"/>
  <c r="W354" i="5"/>
  <c r="V354" i="5"/>
  <c r="T354" i="5"/>
  <c r="U353" i="5"/>
  <c r="X353" i="5"/>
  <c r="V353" i="5"/>
  <c r="Y350" i="5"/>
  <c r="W350" i="5"/>
  <c r="V350" i="5"/>
  <c r="U350" i="5"/>
  <c r="T349" i="5"/>
  <c r="U349" i="5"/>
  <c r="V349" i="5"/>
  <c r="V348" i="5"/>
  <c r="U348" i="5"/>
  <c r="Y346" i="5"/>
  <c r="X346" i="5"/>
  <c r="V346" i="5"/>
  <c r="U346" i="5"/>
  <c r="T346" i="5"/>
  <c r="T345" i="5"/>
  <c r="U345" i="5"/>
  <c r="X345" i="5"/>
  <c r="U344" i="5"/>
  <c r="Y342" i="5"/>
  <c r="X342" i="5"/>
  <c r="W342" i="5"/>
  <c r="U342" i="5"/>
  <c r="T342" i="5"/>
  <c r="U341" i="5"/>
  <c r="X341" i="5"/>
  <c r="V341" i="5"/>
  <c r="X331" i="5"/>
  <c r="W331" i="5"/>
  <c r="V331" i="5"/>
  <c r="T331" i="5"/>
  <c r="W330" i="5"/>
  <c r="T330" i="5"/>
  <c r="V330" i="5"/>
  <c r="R380" i="5"/>
  <c r="U380" i="5" s="1"/>
  <c r="R379" i="5"/>
  <c r="Y379" i="5" s="1"/>
  <c r="R378" i="5"/>
  <c r="V378" i="5" s="1"/>
  <c r="R377" i="5"/>
  <c r="U377" i="5" s="1"/>
  <c r="R376" i="5"/>
  <c r="W376" i="5" s="1"/>
  <c r="R375" i="5"/>
  <c r="W375" i="5" s="1"/>
  <c r="R374" i="5"/>
  <c r="U374" i="5" s="1"/>
  <c r="R366" i="5"/>
  <c r="W366" i="5" s="1"/>
  <c r="R365" i="5"/>
  <c r="V365" i="5" s="1"/>
  <c r="R364" i="5"/>
  <c r="U364" i="5" s="1"/>
  <c r="W378" i="5"/>
  <c r="W377" i="5"/>
  <c r="T377" i="5"/>
  <c r="V377" i="5"/>
  <c r="U375" i="5"/>
  <c r="V374" i="5"/>
  <c r="Y366" i="5"/>
  <c r="V366" i="5"/>
  <c r="U366" i="5"/>
  <c r="R386" i="5"/>
  <c r="T386" i="5" s="1"/>
  <c r="R385" i="5"/>
  <c r="X385" i="5" s="1"/>
  <c r="R384" i="5"/>
  <c r="U384" i="5" s="1"/>
  <c r="R383" i="5"/>
  <c r="Y383" i="5" s="1"/>
  <c r="R382" i="5"/>
  <c r="X382" i="5" s="1"/>
  <c r="R381" i="5"/>
  <c r="U381" i="5" s="1"/>
  <c r="W384" i="5"/>
  <c r="X383" i="5"/>
  <c r="R421" i="5"/>
  <c r="X421" i="5" s="1"/>
  <c r="R420" i="5"/>
  <c r="W420" i="5" s="1"/>
  <c r="R419" i="5"/>
  <c r="W419" i="5" s="1"/>
  <c r="R418" i="5"/>
  <c r="T418" i="5" s="1"/>
  <c r="R417" i="5"/>
  <c r="Y417" i="5" s="1"/>
  <c r="R416" i="5"/>
  <c r="X416" i="5" s="1"/>
  <c r="R415" i="5"/>
  <c r="T415" i="5" s="1"/>
  <c r="R414" i="5"/>
  <c r="X414" i="5" s="1"/>
  <c r="R413" i="5"/>
  <c r="V413" i="5" s="1"/>
  <c r="R412" i="5"/>
  <c r="T412" i="5" s="1"/>
  <c r="R411" i="5"/>
  <c r="T411" i="5" s="1"/>
  <c r="R410" i="5"/>
  <c r="T410" i="5" s="1"/>
  <c r="R409" i="5"/>
  <c r="Y409" i="5" s="1"/>
  <c r="R408" i="5"/>
  <c r="V408" i="5" s="1"/>
  <c r="R407" i="5"/>
  <c r="X407" i="5" s="1"/>
  <c r="R399" i="5"/>
  <c r="T399" i="5" s="1"/>
  <c r="R398" i="5"/>
  <c r="X398" i="5" s="1"/>
  <c r="R397" i="5"/>
  <c r="X397" i="5" s="1"/>
  <c r="R396" i="5"/>
  <c r="Y396" i="5" s="1"/>
  <c r="R395" i="5"/>
  <c r="X395" i="5" s="1"/>
  <c r="R394" i="5"/>
  <c r="Y394" i="5" s="1"/>
  <c r="R393" i="5"/>
  <c r="X393" i="5" s="1"/>
  <c r="R392" i="5"/>
  <c r="T392" i="5" s="1"/>
  <c r="R391" i="5"/>
  <c r="U391" i="5" s="1"/>
  <c r="R390" i="5"/>
  <c r="T390" i="5" s="1"/>
  <c r="R389" i="5"/>
  <c r="W389" i="5" s="1"/>
  <c r="R388" i="5"/>
  <c r="V388" i="5" s="1"/>
  <c r="R387" i="5"/>
  <c r="V387" i="5" s="1"/>
  <c r="Y421" i="5"/>
  <c r="X418" i="5"/>
  <c r="V416" i="5"/>
  <c r="W416" i="5"/>
  <c r="U415" i="5"/>
  <c r="Y414" i="5"/>
  <c r="V414" i="5"/>
  <c r="W412" i="5"/>
  <c r="X412" i="5"/>
  <c r="Y412" i="5"/>
  <c r="V410" i="5"/>
  <c r="X410" i="5"/>
  <c r="X408" i="5"/>
  <c r="Y408" i="5"/>
  <c r="T408" i="5"/>
  <c r="U408" i="5"/>
  <c r="X399" i="5"/>
  <c r="T397" i="5"/>
  <c r="U397" i="5"/>
  <c r="V397" i="5"/>
  <c r="Y395" i="5"/>
  <c r="V395" i="5"/>
  <c r="V393" i="5"/>
  <c r="W393" i="5"/>
  <c r="U392" i="5"/>
  <c r="Y391" i="5"/>
  <c r="U389" i="5"/>
  <c r="Y389" i="5"/>
  <c r="V389" i="5"/>
  <c r="W388" i="5"/>
  <c r="Y387" i="5"/>
  <c r="C6" i="17"/>
  <c r="L107" i="5"/>
  <c r="L108" i="5" s="1"/>
  <c r="L140" i="5" s="1"/>
  <c r="Y140" i="5" s="1"/>
  <c r="Y75" i="5"/>
  <c r="K107" i="5"/>
  <c r="X107" i="5" s="1"/>
  <c r="X75" i="5"/>
  <c r="K76" i="5"/>
  <c r="X76" i="5" s="1"/>
  <c r="S44" i="1"/>
  <c r="AJ39" i="15"/>
  <c r="AJ38" i="15"/>
  <c r="AJ37" i="15"/>
  <c r="AJ36" i="15"/>
  <c r="AJ35" i="15"/>
  <c r="AJ34" i="15"/>
  <c r="AJ33" i="15"/>
  <c r="AJ32" i="15"/>
  <c r="AJ31" i="15"/>
  <c r="AJ30" i="15"/>
  <c r="AJ29" i="15"/>
  <c r="AJ28" i="15"/>
  <c r="AJ27" i="15"/>
  <c r="AJ26" i="15"/>
  <c r="AJ25" i="15"/>
  <c r="AJ24" i="15"/>
  <c r="AJ23" i="15"/>
  <c r="AJ22" i="15"/>
  <c r="AJ21" i="15"/>
  <c r="AJ20" i="15"/>
  <c r="AJ19" i="15"/>
  <c r="AJ18" i="15"/>
  <c r="AJ17" i="15"/>
  <c r="AJ16" i="15"/>
  <c r="AI39" i="15"/>
  <c r="AI38" i="15"/>
  <c r="AI37" i="15"/>
  <c r="AI36" i="15"/>
  <c r="AI35" i="15"/>
  <c r="AI34" i="15"/>
  <c r="AI33" i="15"/>
  <c r="AI32" i="15"/>
  <c r="AI31" i="15"/>
  <c r="AI30" i="15"/>
  <c r="AI29" i="15"/>
  <c r="AI28" i="15"/>
  <c r="AI27" i="15"/>
  <c r="AI26" i="15"/>
  <c r="AI25" i="15"/>
  <c r="AI24" i="15"/>
  <c r="AI23" i="15"/>
  <c r="AI22" i="15"/>
  <c r="AI21" i="15"/>
  <c r="AI20" i="15"/>
  <c r="AI19" i="15"/>
  <c r="AI18" i="15"/>
  <c r="AI17" i="15"/>
  <c r="AI16" i="15"/>
  <c r="AH39" i="15"/>
  <c r="AH38" i="15"/>
  <c r="AH37" i="15"/>
  <c r="AH36" i="15"/>
  <c r="AH35" i="15"/>
  <c r="AH34" i="15"/>
  <c r="AH33" i="15"/>
  <c r="AH32" i="15"/>
  <c r="AH31" i="15"/>
  <c r="AH30" i="15"/>
  <c r="AH29" i="15"/>
  <c r="AH28" i="15"/>
  <c r="AH27" i="15"/>
  <c r="AH26" i="15"/>
  <c r="AH25" i="15"/>
  <c r="AH24" i="15"/>
  <c r="AH23" i="15"/>
  <c r="AH22" i="15"/>
  <c r="AH21" i="15"/>
  <c r="AH20" i="15"/>
  <c r="AH19" i="15"/>
  <c r="AH18" i="15"/>
  <c r="AH17" i="15"/>
  <c r="AH16" i="15"/>
  <c r="AG39" i="15"/>
  <c r="AG38" i="15"/>
  <c r="AG37" i="15"/>
  <c r="AG36" i="15"/>
  <c r="AG35" i="15"/>
  <c r="AG34" i="15"/>
  <c r="AG33" i="15"/>
  <c r="AG32" i="15"/>
  <c r="AG31" i="15"/>
  <c r="AG30" i="15"/>
  <c r="AG29" i="15"/>
  <c r="AG28" i="15"/>
  <c r="AG27" i="15"/>
  <c r="AG26" i="15"/>
  <c r="AG25" i="15"/>
  <c r="AG24" i="15"/>
  <c r="AG23" i="15"/>
  <c r="AG22" i="15"/>
  <c r="AG21" i="15"/>
  <c r="AG20" i="15"/>
  <c r="AG19" i="15"/>
  <c r="AG18" i="15"/>
  <c r="AG17" i="15"/>
  <c r="AG16" i="15"/>
  <c r="AF39" i="15"/>
  <c r="AF38" i="15"/>
  <c r="AF37" i="15"/>
  <c r="AF36" i="15"/>
  <c r="AF35" i="15"/>
  <c r="AF34" i="15"/>
  <c r="AF33" i="15"/>
  <c r="AF32" i="15"/>
  <c r="AF31" i="15"/>
  <c r="AF30" i="15"/>
  <c r="AF29" i="15"/>
  <c r="AF28" i="15"/>
  <c r="AF27" i="15"/>
  <c r="AF26" i="15"/>
  <c r="AF25" i="15"/>
  <c r="AF24" i="15"/>
  <c r="AF23" i="15"/>
  <c r="AF22" i="15"/>
  <c r="AF21" i="15"/>
  <c r="AF20" i="15"/>
  <c r="AF19" i="15"/>
  <c r="AF18" i="15"/>
  <c r="AF17" i="15"/>
  <c r="AF16" i="15"/>
  <c r="AE39" i="15"/>
  <c r="AE38" i="15"/>
  <c r="AE37" i="15"/>
  <c r="AE36" i="15"/>
  <c r="AE35" i="15"/>
  <c r="AE34" i="15"/>
  <c r="AE33" i="15"/>
  <c r="AE32" i="15"/>
  <c r="AE31" i="15"/>
  <c r="AE30" i="15"/>
  <c r="AE29" i="15"/>
  <c r="AE28" i="15"/>
  <c r="AE27" i="15"/>
  <c r="AE26" i="15"/>
  <c r="AE25" i="15"/>
  <c r="AE24" i="15"/>
  <c r="AE23" i="15"/>
  <c r="AE22" i="15"/>
  <c r="AE21" i="15"/>
  <c r="AE20" i="15"/>
  <c r="AE19" i="15"/>
  <c r="AE18" i="15"/>
  <c r="AE17" i="15"/>
  <c r="AE16" i="15"/>
  <c r="AD39" i="15"/>
  <c r="AD38" i="15"/>
  <c r="AD37" i="15"/>
  <c r="AD36" i="15"/>
  <c r="AD35" i="15"/>
  <c r="AD34" i="15"/>
  <c r="AD33" i="15"/>
  <c r="AD32" i="15"/>
  <c r="AD31" i="15"/>
  <c r="AD30" i="15"/>
  <c r="AD29" i="15"/>
  <c r="AD28" i="15"/>
  <c r="AD27" i="15"/>
  <c r="AD26" i="15"/>
  <c r="AD25" i="15"/>
  <c r="AD24" i="15"/>
  <c r="AD23" i="15"/>
  <c r="AD22" i="15"/>
  <c r="AD21" i="15"/>
  <c r="AD20" i="15"/>
  <c r="AD19" i="15"/>
  <c r="AD18" i="15"/>
  <c r="AD17" i="15"/>
  <c r="AD16" i="15"/>
  <c r="AC39" i="15"/>
  <c r="AC38" i="15"/>
  <c r="AC37" i="15"/>
  <c r="AC36" i="15"/>
  <c r="AC35" i="15"/>
  <c r="AC34" i="15"/>
  <c r="AC33" i="15"/>
  <c r="AC32" i="15"/>
  <c r="AC31" i="15"/>
  <c r="AC30" i="15"/>
  <c r="AC29" i="15"/>
  <c r="AC28" i="15"/>
  <c r="AC27" i="15"/>
  <c r="AC26" i="15"/>
  <c r="AC25" i="15"/>
  <c r="AC24" i="15"/>
  <c r="AC23" i="15"/>
  <c r="AC22" i="15"/>
  <c r="AC21" i="15"/>
  <c r="AC20" i="15"/>
  <c r="AC19" i="15"/>
  <c r="AC18" i="15"/>
  <c r="AC17" i="15"/>
  <c r="AC16" i="15"/>
  <c r="AB39" i="15"/>
  <c r="AB38" i="15"/>
  <c r="AB37" i="15"/>
  <c r="AB36" i="15"/>
  <c r="AB35" i="15"/>
  <c r="AB34" i="15"/>
  <c r="AB33" i="15"/>
  <c r="AB32" i="15"/>
  <c r="AB31" i="15"/>
  <c r="AB30" i="15"/>
  <c r="AB29" i="15"/>
  <c r="AB28" i="15"/>
  <c r="AB27" i="15"/>
  <c r="AB26" i="15"/>
  <c r="AB25" i="15"/>
  <c r="AB24" i="15"/>
  <c r="AB23" i="15"/>
  <c r="AB22" i="15"/>
  <c r="AB21" i="15"/>
  <c r="AB20" i="15"/>
  <c r="AB19" i="15"/>
  <c r="AB18" i="15"/>
  <c r="AB17" i="15"/>
  <c r="AB16" i="15"/>
  <c r="AA39" i="15"/>
  <c r="AA38" i="15"/>
  <c r="AA37" i="15"/>
  <c r="AA36" i="15"/>
  <c r="AA35" i="15"/>
  <c r="AA34" i="15"/>
  <c r="AA33" i="15"/>
  <c r="AA32" i="15"/>
  <c r="AA31" i="15"/>
  <c r="AA30" i="15"/>
  <c r="AA29" i="15"/>
  <c r="AA28" i="15"/>
  <c r="AA27" i="15"/>
  <c r="AA26" i="15"/>
  <c r="AA25" i="15"/>
  <c r="AA24" i="15"/>
  <c r="AA23" i="15"/>
  <c r="AA22" i="15"/>
  <c r="AA21" i="15"/>
  <c r="AA20" i="15"/>
  <c r="AA19" i="15"/>
  <c r="AA18" i="15"/>
  <c r="AA17" i="15"/>
  <c r="AA16" i="15"/>
  <c r="Z39" i="15"/>
  <c r="Z38" i="15"/>
  <c r="Z37" i="15"/>
  <c r="Z36" i="15"/>
  <c r="Z35" i="15"/>
  <c r="Z34" i="15"/>
  <c r="Z33" i="15"/>
  <c r="Z32" i="15"/>
  <c r="Z31" i="15"/>
  <c r="Z30" i="15"/>
  <c r="Z29" i="15"/>
  <c r="Z28" i="15"/>
  <c r="Z27" i="15"/>
  <c r="Z26" i="15"/>
  <c r="Z25" i="15"/>
  <c r="Z24" i="15"/>
  <c r="Z23" i="15"/>
  <c r="Z22" i="15"/>
  <c r="Z21" i="15"/>
  <c r="Z20" i="15"/>
  <c r="Z19" i="15"/>
  <c r="Z18" i="15"/>
  <c r="Z17" i="15"/>
  <c r="Z16" i="15"/>
  <c r="Y39" i="15"/>
  <c r="Y38" i="15"/>
  <c r="Y37" i="15"/>
  <c r="Y36" i="15"/>
  <c r="Y35" i="15"/>
  <c r="Y34" i="15"/>
  <c r="Y33" i="15"/>
  <c r="Y32" i="15"/>
  <c r="Y31" i="15"/>
  <c r="Y30" i="15"/>
  <c r="Y29" i="15"/>
  <c r="Y28" i="15"/>
  <c r="Y27" i="15"/>
  <c r="Y26" i="15"/>
  <c r="Y25" i="15"/>
  <c r="Y24" i="15"/>
  <c r="Y23" i="15"/>
  <c r="Y22" i="15"/>
  <c r="Y21" i="15"/>
  <c r="Y20" i="15"/>
  <c r="Y19" i="15"/>
  <c r="Y18" i="15"/>
  <c r="Y17" i="15"/>
  <c r="Y16" i="15"/>
  <c r="X39" i="15"/>
  <c r="X38" i="15"/>
  <c r="X37" i="15"/>
  <c r="X36" i="15"/>
  <c r="X35" i="15"/>
  <c r="X34" i="15"/>
  <c r="X33" i="15"/>
  <c r="X32" i="15"/>
  <c r="X31" i="15"/>
  <c r="X30" i="15"/>
  <c r="X29" i="15"/>
  <c r="X28" i="15"/>
  <c r="X27" i="15"/>
  <c r="X26" i="15"/>
  <c r="X25" i="15"/>
  <c r="X24" i="15"/>
  <c r="X23" i="15"/>
  <c r="X22" i="15"/>
  <c r="X21" i="15"/>
  <c r="X20" i="15"/>
  <c r="X19" i="15"/>
  <c r="X18" i="15"/>
  <c r="X17" i="15"/>
  <c r="X16" i="15"/>
  <c r="W39" i="15"/>
  <c r="W38" i="15"/>
  <c r="W37" i="15"/>
  <c r="W36" i="15"/>
  <c r="W35" i="15"/>
  <c r="W34" i="15"/>
  <c r="W33" i="15"/>
  <c r="W32" i="15"/>
  <c r="W31" i="15"/>
  <c r="W30" i="15"/>
  <c r="W29" i="15"/>
  <c r="W28" i="15"/>
  <c r="W27" i="15"/>
  <c r="W26" i="15"/>
  <c r="W25" i="15"/>
  <c r="W24" i="15"/>
  <c r="W23" i="15"/>
  <c r="W22" i="15"/>
  <c r="W21" i="15"/>
  <c r="W20" i="15"/>
  <c r="W19" i="15"/>
  <c r="W18" i="15"/>
  <c r="W17" i="15"/>
  <c r="W16" i="15"/>
  <c r="V39" i="15"/>
  <c r="V38" i="15"/>
  <c r="V37" i="15"/>
  <c r="V36" i="15"/>
  <c r="V35" i="15"/>
  <c r="V34" i="15"/>
  <c r="V33" i="15"/>
  <c r="V32" i="15"/>
  <c r="V31" i="15"/>
  <c r="V30" i="15"/>
  <c r="V29" i="15"/>
  <c r="V28" i="15"/>
  <c r="V27" i="15"/>
  <c r="V26" i="15"/>
  <c r="V25" i="15"/>
  <c r="V24" i="15"/>
  <c r="V23" i="15"/>
  <c r="V22" i="15"/>
  <c r="V21" i="15"/>
  <c r="V20" i="15"/>
  <c r="V19" i="15"/>
  <c r="V18" i="15"/>
  <c r="V17" i="15"/>
  <c r="V16" i="15"/>
  <c r="U39" i="15"/>
  <c r="U38" i="15"/>
  <c r="U37" i="15"/>
  <c r="U36" i="15"/>
  <c r="U35" i="15"/>
  <c r="U34" i="15"/>
  <c r="U33" i="15"/>
  <c r="U32" i="15"/>
  <c r="U31" i="15"/>
  <c r="U30" i="15"/>
  <c r="U29" i="15"/>
  <c r="U28" i="15"/>
  <c r="U27" i="15"/>
  <c r="U26" i="15"/>
  <c r="U25" i="15"/>
  <c r="U24" i="15"/>
  <c r="U23" i="15"/>
  <c r="U22" i="15"/>
  <c r="U21" i="15"/>
  <c r="U20" i="15"/>
  <c r="U19" i="15"/>
  <c r="U18" i="15"/>
  <c r="U17" i="15"/>
  <c r="U16" i="15"/>
  <c r="Q12" i="15"/>
  <c r="AH12" i="15" s="1"/>
  <c r="U12" i="15"/>
  <c r="R11" i="15"/>
  <c r="AV39" i="13"/>
  <c r="AV38" i="13"/>
  <c r="AV37" i="13"/>
  <c r="AV36" i="13"/>
  <c r="AV35" i="13"/>
  <c r="AV34" i="13"/>
  <c r="AV33" i="13"/>
  <c r="AV32" i="13"/>
  <c r="AV31" i="13"/>
  <c r="AV30" i="13"/>
  <c r="AV29" i="13"/>
  <c r="AV28" i="13"/>
  <c r="AV27" i="13"/>
  <c r="AV26" i="13"/>
  <c r="AV25" i="13"/>
  <c r="AV24" i="13"/>
  <c r="AV23" i="13"/>
  <c r="AV22" i="13"/>
  <c r="AV21" i="13"/>
  <c r="AV20" i="13"/>
  <c r="AV19" i="13"/>
  <c r="AV18" i="13"/>
  <c r="AV17" i="13"/>
  <c r="AV16" i="13"/>
  <c r="AV15" i="13"/>
  <c r="AU39" i="13"/>
  <c r="AU38" i="13"/>
  <c r="AU37" i="13"/>
  <c r="AU36" i="13"/>
  <c r="AU35" i="13"/>
  <c r="AU34" i="13"/>
  <c r="AU33" i="13"/>
  <c r="AU32" i="13"/>
  <c r="AU31" i="13"/>
  <c r="AU30" i="13"/>
  <c r="AU29" i="13"/>
  <c r="AU28" i="13"/>
  <c r="AU27" i="13"/>
  <c r="AU26" i="13"/>
  <c r="AU25" i="13"/>
  <c r="AU24" i="13"/>
  <c r="AU23" i="13"/>
  <c r="AU22" i="13"/>
  <c r="AU21" i="13"/>
  <c r="AU20" i="13"/>
  <c r="AU19" i="13"/>
  <c r="AU18" i="13"/>
  <c r="AU17" i="13"/>
  <c r="AU16" i="13"/>
  <c r="AU15" i="13"/>
  <c r="AT39" i="13"/>
  <c r="AT38" i="13"/>
  <c r="AT37" i="13"/>
  <c r="AT36" i="13"/>
  <c r="AT35" i="13"/>
  <c r="AT34" i="13"/>
  <c r="AT33" i="13"/>
  <c r="AT32" i="13"/>
  <c r="AT31" i="13"/>
  <c r="AT30" i="13"/>
  <c r="AT29" i="13"/>
  <c r="AT28" i="13"/>
  <c r="AT27" i="13"/>
  <c r="AT26" i="13"/>
  <c r="AT25" i="13"/>
  <c r="AT24" i="13"/>
  <c r="AT23" i="13"/>
  <c r="AT22" i="13"/>
  <c r="AT21" i="13"/>
  <c r="AT20" i="13"/>
  <c r="AT19" i="13"/>
  <c r="AT18" i="13"/>
  <c r="AT17" i="13"/>
  <c r="AT16" i="13"/>
  <c r="AT15" i="13"/>
  <c r="AS39" i="13"/>
  <c r="AS38" i="13"/>
  <c r="AS37" i="13"/>
  <c r="AS36" i="13"/>
  <c r="AS35" i="13"/>
  <c r="AS34" i="13"/>
  <c r="AS33" i="13"/>
  <c r="AS32" i="13"/>
  <c r="AS31" i="13"/>
  <c r="AS30" i="13"/>
  <c r="AS29" i="13"/>
  <c r="AS28" i="13"/>
  <c r="AS27" i="13"/>
  <c r="AS26" i="13"/>
  <c r="AS25" i="13"/>
  <c r="AS24" i="13"/>
  <c r="AS23" i="13"/>
  <c r="AS22" i="13"/>
  <c r="AS21" i="13"/>
  <c r="AS20" i="13"/>
  <c r="AS19" i="13"/>
  <c r="AS18" i="13"/>
  <c r="AS17" i="13"/>
  <c r="AS16" i="13"/>
  <c r="AS15" i="13"/>
  <c r="AR39" i="13"/>
  <c r="AR38" i="13"/>
  <c r="AR37" i="13"/>
  <c r="AR36" i="13"/>
  <c r="AR35" i="13"/>
  <c r="AR34" i="13"/>
  <c r="AR33" i="13"/>
  <c r="AR32" i="13"/>
  <c r="AR31" i="13"/>
  <c r="AR30" i="13"/>
  <c r="AR29" i="13"/>
  <c r="AR28" i="13"/>
  <c r="AR27" i="13"/>
  <c r="AR26" i="13"/>
  <c r="AR25" i="13"/>
  <c r="AR24" i="13"/>
  <c r="AR23" i="13"/>
  <c r="AR22" i="13"/>
  <c r="AR21" i="13"/>
  <c r="AR20" i="13"/>
  <c r="AR19" i="13"/>
  <c r="AR18" i="13"/>
  <c r="AR17" i="13"/>
  <c r="AR16" i="13"/>
  <c r="AR15" i="13"/>
  <c r="AQ39" i="13"/>
  <c r="AQ38" i="13"/>
  <c r="AQ37" i="13"/>
  <c r="AQ36" i="13"/>
  <c r="AQ35" i="13"/>
  <c r="AQ34" i="13"/>
  <c r="AQ33" i="13"/>
  <c r="AQ32" i="13"/>
  <c r="AQ31" i="13"/>
  <c r="AQ30" i="13"/>
  <c r="AQ29" i="13"/>
  <c r="AQ28" i="13"/>
  <c r="AQ27" i="13"/>
  <c r="AQ26" i="13"/>
  <c r="AQ25" i="13"/>
  <c r="AQ24" i="13"/>
  <c r="AQ23" i="13"/>
  <c r="AQ22" i="13"/>
  <c r="AQ21" i="13"/>
  <c r="AQ20" i="13"/>
  <c r="AQ19" i="13"/>
  <c r="AQ18" i="13"/>
  <c r="AQ17" i="13"/>
  <c r="AQ16" i="13"/>
  <c r="AQ15" i="13"/>
  <c r="AP39" i="13"/>
  <c r="AP38" i="13"/>
  <c r="AP37" i="13"/>
  <c r="AP36" i="13"/>
  <c r="AP35" i="13"/>
  <c r="AP34" i="13"/>
  <c r="AP33" i="13"/>
  <c r="AP32" i="13"/>
  <c r="AP31" i="13"/>
  <c r="AP30" i="13"/>
  <c r="AP29" i="13"/>
  <c r="AP28" i="13"/>
  <c r="AP27" i="13"/>
  <c r="AP19" i="13"/>
  <c r="AP18" i="13"/>
  <c r="AP17" i="13"/>
  <c r="AP16" i="13"/>
  <c r="AP15" i="13"/>
  <c r="AO39" i="13"/>
  <c r="AO38" i="13"/>
  <c r="AO37" i="13"/>
  <c r="AO36" i="13"/>
  <c r="AO35" i="13"/>
  <c r="AO34" i="13"/>
  <c r="AO33" i="13"/>
  <c r="AO32" i="13"/>
  <c r="AO31" i="13"/>
  <c r="AO30" i="13"/>
  <c r="AO29" i="13"/>
  <c r="AO28" i="13"/>
  <c r="AO27" i="13"/>
  <c r="AO26" i="13"/>
  <c r="AO25" i="13"/>
  <c r="AO24" i="13"/>
  <c r="AO23" i="13"/>
  <c r="AO22" i="13"/>
  <c r="AO21" i="13"/>
  <c r="AO20" i="13"/>
  <c r="AO18" i="13"/>
  <c r="AO17" i="13"/>
  <c r="AO16" i="13"/>
  <c r="AO15" i="13"/>
  <c r="AN39" i="13"/>
  <c r="AN38" i="13"/>
  <c r="AN37" i="13"/>
  <c r="AN36" i="13"/>
  <c r="AN35" i="13"/>
  <c r="AN34" i="13"/>
  <c r="AN33" i="13"/>
  <c r="AN32" i="13"/>
  <c r="AN31" i="13"/>
  <c r="AN30" i="13"/>
  <c r="AN29" i="13"/>
  <c r="AN28" i="13"/>
  <c r="AN27" i="13"/>
  <c r="AN26" i="13"/>
  <c r="AN25" i="13"/>
  <c r="AN23" i="13"/>
  <c r="AN22" i="13"/>
  <c r="AN21" i="13"/>
  <c r="AN20" i="13"/>
  <c r="AN19" i="13"/>
  <c r="AN18" i="13"/>
  <c r="AN17" i="13"/>
  <c r="AN16" i="13"/>
  <c r="AN15" i="13"/>
  <c r="AM39" i="13"/>
  <c r="AM38" i="13"/>
  <c r="AM37" i="13"/>
  <c r="AM36" i="13"/>
  <c r="AM35" i="13"/>
  <c r="AM34" i="13"/>
  <c r="AM33" i="13"/>
  <c r="AM32" i="13"/>
  <c r="AM31" i="13"/>
  <c r="AM30" i="13"/>
  <c r="AM29" i="13"/>
  <c r="AM28" i="13"/>
  <c r="AM27" i="13"/>
  <c r="AM26" i="13"/>
  <c r="AM25" i="13"/>
  <c r="AM24" i="13"/>
  <c r="AM23" i="13"/>
  <c r="AM22" i="13"/>
  <c r="AM21" i="13"/>
  <c r="AM20" i="13"/>
  <c r="AM19" i="13"/>
  <c r="AM18" i="13"/>
  <c r="AM17" i="13"/>
  <c r="AM16" i="13"/>
  <c r="AM15" i="13"/>
  <c r="AL39" i="13"/>
  <c r="AL38" i="13"/>
  <c r="AL37" i="13"/>
  <c r="AL36" i="13"/>
  <c r="AL35" i="13"/>
  <c r="AL34" i="13"/>
  <c r="AL33" i="13"/>
  <c r="AL32" i="13"/>
  <c r="AL31" i="13"/>
  <c r="AL30" i="13"/>
  <c r="AL29" i="13"/>
  <c r="AL28" i="13"/>
  <c r="AL27" i="13"/>
  <c r="AL26" i="13"/>
  <c r="AL25" i="13"/>
  <c r="AL24" i="13"/>
  <c r="AL23" i="13"/>
  <c r="AL22" i="13"/>
  <c r="AL21" i="13"/>
  <c r="AL20" i="13"/>
  <c r="AL19" i="13"/>
  <c r="AL18" i="13"/>
  <c r="AL17" i="13"/>
  <c r="AL16" i="13"/>
  <c r="AL15" i="13"/>
  <c r="AK39" i="13"/>
  <c r="AK38" i="13"/>
  <c r="AK37" i="13"/>
  <c r="AK36" i="13"/>
  <c r="AK35" i="13"/>
  <c r="AK34" i="13"/>
  <c r="AK33" i="13"/>
  <c r="AK32" i="13"/>
  <c r="AK31" i="13"/>
  <c r="AK30" i="13"/>
  <c r="AK29" i="13"/>
  <c r="AK28" i="13"/>
  <c r="AK27" i="13"/>
  <c r="AK26" i="13"/>
  <c r="AK25" i="13"/>
  <c r="AK24" i="13"/>
  <c r="AK23" i="13"/>
  <c r="AK22" i="13"/>
  <c r="AK21" i="13"/>
  <c r="AK20" i="13"/>
  <c r="AK19" i="13"/>
  <c r="AK18" i="13"/>
  <c r="AK17" i="13"/>
  <c r="AK16" i="13"/>
  <c r="AK15" i="13"/>
  <c r="AJ39" i="13"/>
  <c r="AJ38" i="13"/>
  <c r="AJ37" i="13"/>
  <c r="AJ36" i="13"/>
  <c r="AJ35" i="13"/>
  <c r="AJ34" i="13"/>
  <c r="AJ33" i="13"/>
  <c r="AJ32" i="13"/>
  <c r="AJ31" i="13"/>
  <c r="AJ30" i="13"/>
  <c r="AJ29" i="13"/>
  <c r="AJ28" i="13"/>
  <c r="AJ27" i="13"/>
  <c r="AJ26" i="13"/>
  <c r="AJ25" i="13"/>
  <c r="AJ24" i="13"/>
  <c r="AJ23" i="13"/>
  <c r="AJ22" i="13"/>
  <c r="AJ21" i="13"/>
  <c r="AJ20" i="13"/>
  <c r="AJ19" i="13"/>
  <c r="AJ18" i="13"/>
  <c r="AJ17" i="13"/>
  <c r="AJ16" i="13"/>
  <c r="AJ15" i="13"/>
  <c r="AI39" i="13"/>
  <c r="AI38" i="13"/>
  <c r="AI37" i="13"/>
  <c r="AI36" i="13"/>
  <c r="AI35" i="13"/>
  <c r="AI34" i="13"/>
  <c r="AI33" i="13"/>
  <c r="AI32" i="13"/>
  <c r="AI31" i="13"/>
  <c r="AI30" i="13"/>
  <c r="AI29" i="13"/>
  <c r="AI28" i="13"/>
  <c r="AI27" i="13"/>
  <c r="AI26" i="13"/>
  <c r="AI25" i="13"/>
  <c r="AI24" i="13"/>
  <c r="AI23" i="13"/>
  <c r="AI22" i="13"/>
  <c r="AI21" i="13"/>
  <c r="AI20" i="13"/>
  <c r="AI19" i="13"/>
  <c r="AI18" i="13"/>
  <c r="AI17" i="13"/>
  <c r="AI15" i="13"/>
  <c r="AH39" i="13"/>
  <c r="AH38" i="13"/>
  <c r="AH37" i="13"/>
  <c r="AH36" i="13"/>
  <c r="AH35" i="13"/>
  <c r="AH34" i="13"/>
  <c r="AH33" i="13"/>
  <c r="AH32" i="13"/>
  <c r="AH31" i="13"/>
  <c r="AH30" i="13"/>
  <c r="AH29" i="13"/>
  <c r="AH28" i="13"/>
  <c r="AH27" i="13"/>
  <c r="AH26" i="13"/>
  <c r="AH25" i="13"/>
  <c r="AH24" i="13"/>
  <c r="AH23" i="13"/>
  <c r="AH22" i="13"/>
  <c r="AH21" i="13"/>
  <c r="AH20" i="13"/>
  <c r="AH19" i="13"/>
  <c r="AH18" i="13"/>
  <c r="AH17" i="13"/>
  <c r="AH16" i="13"/>
  <c r="AH15" i="13"/>
  <c r="AG39" i="13"/>
  <c r="AG38" i="13"/>
  <c r="AG37" i="13"/>
  <c r="AG36" i="13"/>
  <c r="AG35" i="13"/>
  <c r="AG34" i="13"/>
  <c r="AG33" i="13"/>
  <c r="AG32" i="13"/>
  <c r="AG31" i="13"/>
  <c r="AG30" i="13"/>
  <c r="AG29" i="13"/>
  <c r="AG28" i="13"/>
  <c r="AG27" i="13"/>
  <c r="AG26" i="13"/>
  <c r="AG24" i="13"/>
  <c r="AG23" i="13"/>
  <c r="AG22" i="13"/>
  <c r="AG21" i="13"/>
  <c r="AG20" i="13"/>
  <c r="AG19" i="13"/>
  <c r="AG18" i="13"/>
  <c r="AG17" i="13"/>
  <c r="AG16" i="13"/>
  <c r="AG15" i="13"/>
  <c r="AF39" i="13"/>
  <c r="AF38" i="13"/>
  <c r="AF37" i="13"/>
  <c r="AF36" i="13"/>
  <c r="AF35" i="13"/>
  <c r="AF34" i="13"/>
  <c r="AF33" i="13"/>
  <c r="AF32" i="13"/>
  <c r="AF31" i="13"/>
  <c r="AF30" i="13"/>
  <c r="AF29" i="13"/>
  <c r="AF28" i="13"/>
  <c r="AF27" i="13"/>
  <c r="AF26" i="13"/>
  <c r="AF23" i="13"/>
  <c r="AF22" i="13"/>
  <c r="AF21" i="13"/>
  <c r="AF20" i="13"/>
  <c r="AF19" i="13"/>
  <c r="AF18" i="13"/>
  <c r="AF17" i="13"/>
  <c r="AF16" i="13"/>
  <c r="AF15" i="13"/>
  <c r="AE39" i="13"/>
  <c r="AE38" i="13"/>
  <c r="AE37" i="13"/>
  <c r="AE36" i="13"/>
  <c r="AE35" i="13"/>
  <c r="AE34" i="13"/>
  <c r="AE33" i="13"/>
  <c r="AE32" i="13"/>
  <c r="AE31" i="13"/>
  <c r="AE30" i="13"/>
  <c r="AE29" i="13"/>
  <c r="AE28" i="13"/>
  <c r="AE27" i="13"/>
  <c r="AE26" i="13"/>
  <c r="AE25" i="13"/>
  <c r="AE24" i="13"/>
  <c r="AE23" i="13"/>
  <c r="AE22" i="13"/>
  <c r="AE21" i="13"/>
  <c r="AE20" i="13"/>
  <c r="AE19" i="13"/>
  <c r="AE18" i="13"/>
  <c r="AE17" i="13"/>
  <c r="AE16" i="13"/>
  <c r="AE15" i="13"/>
  <c r="AD39" i="13"/>
  <c r="AD38" i="13"/>
  <c r="AD37" i="13"/>
  <c r="AD36" i="13"/>
  <c r="AD35" i="13"/>
  <c r="AD34" i="13"/>
  <c r="AD33" i="13"/>
  <c r="AD32" i="13"/>
  <c r="AD31" i="13"/>
  <c r="AD30" i="13"/>
  <c r="AD29" i="13"/>
  <c r="AD28" i="13"/>
  <c r="AD27" i="13"/>
  <c r="AD26" i="13"/>
  <c r="AD25" i="13"/>
  <c r="AD24" i="13"/>
  <c r="AD23" i="13"/>
  <c r="AD22" i="13"/>
  <c r="AD21" i="13"/>
  <c r="AD18" i="13"/>
  <c r="AD16" i="13"/>
  <c r="AD15" i="13"/>
  <c r="AC39" i="13"/>
  <c r="AC38" i="13"/>
  <c r="AC37" i="13"/>
  <c r="AC36" i="13"/>
  <c r="AC35" i="13"/>
  <c r="AC34" i="13"/>
  <c r="AC33" i="13"/>
  <c r="AC32" i="13"/>
  <c r="AC31" i="13"/>
  <c r="AC30" i="13"/>
  <c r="AC29" i="13"/>
  <c r="AC28" i="13"/>
  <c r="AC27" i="13"/>
  <c r="AC26" i="13"/>
  <c r="AC25" i="13"/>
  <c r="AC24" i="13"/>
  <c r="AC23" i="13"/>
  <c r="AC22" i="13"/>
  <c r="AC21" i="13"/>
  <c r="AC20" i="13"/>
  <c r="AC19" i="13"/>
  <c r="AC18" i="13"/>
  <c r="AC17" i="13"/>
  <c r="AC16" i="13"/>
  <c r="AC15" i="13"/>
  <c r="AB39" i="13"/>
  <c r="AB38" i="13"/>
  <c r="AB37" i="13"/>
  <c r="AB36" i="13"/>
  <c r="AB35" i="13"/>
  <c r="AB34" i="13"/>
  <c r="AB33" i="13"/>
  <c r="AB32" i="13"/>
  <c r="AB31" i="13"/>
  <c r="AB30" i="13"/>
  <c r="AB29" i="13"/>
  <c r="AB28" i="13"/>
  <c r="AB27" i="13"/>
  <c r="AB26" i="13"/>
  <c r="AB25" i="13"/>
  <c r="AB24" i="13"/>
  <c r="AB23" i="13"/>
  <c r="AB22" i="13"/>
  <c r="AB21" i="13"/>
  <c r="AB20" i="13"/>
  <c r="AB19" i="13"/>
  <c r="AB18" i="13"/>
  <c r="AB17" i="13"/>
  <c r="AB16" i="13"/>
  <c r="AB15" i="13"/>
  <c r="AA39" i="13"/>
  <c r="AA38" i="13"/>
  <c r="AA37" i="13"/>
  <c r="AA36" i="13"/>
  <c r="AA35" i="13"/>
  <c r="AA34" i="13"/>
  <c r="AA33" i="13"/>
  <c r="AA32" i="13"/>
  <c r="AA31" i="13"/>
  <c r="AA30" i="13"/>
  <c r="AA29" i="13"/>
  <c r="AA28" i="13"/>
  <c r="AA27" i="13"/>
  <c r="AA26" i="13"/>
  <c r="AA25" i="13"/>
  <c r="AA24" i="13"/>
  <c r="AA23" i="13"/>
  <c r="AA22" i="13"/>
  <c r="AA20" i="13"/>
  <c r="AA19" i="13"/>
  <c r="AA18" i="13"/>
  <c r="AA17" i="13"/>
  <c r="AA16" i="13"/>
  <c r="Z39" i="13"/>
  <c r="Z38" i="13"/>
  <c r="Z37" i="13"/>
  <c r="Z36" i="13"/>
  <c r="Z35" i="13"/>
  <c r="Z34" i="13"/>
  <c r="Z33" i="13"/>
  <c r="Z32" i="13"/>
  <c r="Z31" i="13"/>
  <c r="Z30" i="13"/>
  <c r="Z29" i="13"/>
  <c r="Z28" i="13"/>
  <c r="Z27" i="13"/>
  <c r="Z26" i="13"/>
  <c r="Z25" i="13"/>
  <c r="Z24" i="13"/>
  <c r="Z23" i="13"/>
  <c r="Z22" i="13"/>
  <c r="Z21" i="13"/>
  <c r="Z20" i="13"/>
  <c r="Z19" i="13"/>
  <c r="Z18" i="13"/>
  <c r="Z17" i="13"/>
  <c r="Z16" i="13"/>
  <c r="Z15" i="13"/>
  <c r="X11" i="13"/>
  <c r="U11" i="13"/>
  <c r="U15" i="13"/>
  <c r="U16" i="13"/>
  <c r="U17" i="13"/>
  <c r="U18" i="13"/>
  <c r="U19" i="13"/>
  <c r="U20" i="13"/>
  <c r="U21" i="13"/>
  <c r="U22" i="13"/>
  <c r="U23" i="13"/>
  <c r="U24" i="13"/>
  <c r="U25" i="13"/>
  <c r="U26" i="13"/>
  <c r="U27" i="13"/>
  <c r="U28" i="13"/>
  <c r="U29" i="13"/>
  <c r="U30" i="13"/>
  <c r="U31" i="13"/>
  <c r="U32" i="13"/>
  <c r="U33" i="13"/>
  <c r="U34" i="13"/>
  <c r="U35" i="13"/>
  <c r="U36" i="13"/>
  <c r="U37" i="13"/>
  <c r="U38" i="13"/>
  <c r="U39" i="13"/>
  <c r="P11" i="1"/>
  <c r="Z11" i="13"/>
  <c r="R37" i="13"/>
  <c r="R29" i="13"/>
  <c r="Y39" i="13"/>
  <c r="Y38" i="13"/>
  <c r="Y37" i="13"/>
  <c r="Y36" i="13"/>
  <c r="Y35" i="13"/>
  <c r="Y34" i="13"/>
  <c r="Y33" i="13"/>
  <c r="Y32" i="13"/>
  <c r="Y31" i="13"/>
  <c r="Y30" i="13"/>
  <c r="Y29" i="13"/>
  <c r="Y28" i="13"/>
  <c r="Y27" i="13"/>
  <c r="Y26" i="13"/>
  <c r="Y25" i="13"/>
  <c r="Y24" i="13"/>
  <c r="Y23" i="13"/>
  <c r="Y22" i="13"/>
  <c r="Y21" i="13"/>
  <c r="Y20" i="13"/>
  <c r="Y19" i="13"/>
  <c r="Y18" i="13"/>
  <c r="Y17" i="13"/>
  <c r="Y16" i="13"/>
  <c r="Y15" i="13"/>
  <c r="X39" i="13"/>
  <c r="X38" i="13"/>
  <c r="X37" i="13"/>
  <c r="X36" i="13"/>
  <c r="X35" i="13"/>
  <c r="X34" i="13"/>
  <c r="X33" i="13"/>
  <c r="X32" i="13"/>
  <c r="X31" i="13"/>
  <c r="X30" i="13"/>
  <c r="X29" i="13"/>
  <c r="X28" i="13"/>
  <c r="X27" i="13"/>
  <c r="X26" i="13"/>
  <c r="X25" i="13"/>
  <c r="X24" i="13"/>
  <c r="X23" i="13"/>
  <c r="X22" i="13"/>
  <c r="X21" i="13"/>
  <c r="X20" i="13"/>
  <c r="X19" i="13"/>
  <c r="X18" i="13"/>
  <c r="X17" i="13"/>
  <c r="X16" i="13"/>
  <c r="X15" i="13"/>
  <c r="N31" i="17"/>
  <c r="M77" i="5"/>
  <c r="M110" i="5"/>
  <c r="M111" i="5"/>
  <c r="M112" i="5"/>
  <c r="M113" i="5"/>
  <c r="M114" i="5"/>
  <c r="C6" i="1"/>
  <c r="F7" i="1"/>
  <c r="P38" i="1"/>
  <c r="P42" i="1"/>
  <c r="P39" i="1"/>
  <c r="P43" i="1"/>
  <c r="AC14" i="13"/>
  <c r="AB13" i="13"/>
  <c r="AA12" i="13"/>
  <c r="Y827" i="5"/>
  <c r="X827" i="5"/>
  <c r="W827" i="5"/>
  <c r="V827" i="5"/>
  <c r="U827" i="5"/>
  <c r="T827" i="5"/>
  <c r="R826" i="5"/>
  <c r="Y826" i="5" s="1"/>
  <c r="P16" i="1"/>
  <c r="P28" i="1"/>
  <c r="P26" i="1"/>
  <c r="P24" i="1"/>
  <c r="P22" i="1"/>
  <c r="P20" i="1"/>
  <c r="P37" i="1"/>
  <c r="P30" i="1"/>
  <c r="P18" i="1"/>
  <c r="M115" i="5"/>
  <c r="M78" i="5"/>
  <c r="M116" i="5"/>
  <c r="M79" i="5"/>
  <c r="M117" i="5"/>
  <c r="M80" i="5"/>
  <c r="M118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A5" i="23"/>
  <c r="C8" i="23"/>
  <c r="D8" i="23"/>
  <c r="Q11" i="15"/>
  <c r="S11" i="15" s="1"/>
  <c r="U11" i="15"/>
  <c r="P41" i="1"/>
  <c r="P40" i="1"/>
  <c r="L3" i="1" l="1"/>
  <c r="AD17" i="5"/>
  <c r="AY15" i="15"/>
  <c r="R17" i="13"/>
  <c r="R25" i="13"/>
  <c r="R33" i="13"/>
  <c r="G8" i="13"/>
  <c r="Q35" i="13"/>
  <c r="Q32" i="13"/>
  <c r="Q22" i="13"/>
  <c r="AP22" i="13" s="1"/>
  <c r="R35" i="15"/>
  <c r="R19" i="15"/>
  <c r="R27" i="15"/>
  <c r="B12" i="5"/>
  <c r="A21" i="1"/>
  <c r="K10" i="21"/>
  <c r="H16" i="23" s="1"/>
  <c r="K11" i="21"/>
  <c r="H17" i="23" s="1"/>
  <c r="A11" i="21"/>
  <c r="A24" i="1"/>
  <c r="A18" i="1"/>
  <c r="A30" i="1"/>
  <c r="A22" i="1"/>
  <c r="A16" i="1"/>
  <c r="AD56" i="5"/>
  <c r="I32" i="14"/>
  <c r="I29" i="14"/>
  <c r="I28" i="14"/>
  <c r="H39" i="17"/>
  <c r="H40" i="17" s="1"/>
  <c r="AY21" i="15"/>
  <c r="AD23" i="5"/>
  <c r="Y131" i="5"/>
  <c r="V131" i="5"/>
  <c r="E564" i="5"/>
  <c r="B564" i="5"/>
  <c r="E558" i="5"/>
  <c r="B558" i="5"/>
  <c r="E552" i="5"/>
  <c r="B552" i="5"/>
  <c r="E546" i="5"/>
  <c r="B546" i="5"/>
  <c r="E540" i="5"/>
  <c r="B540" i="5"/>
  <c r="E94" i="5"/>
  <c r="B94" i="5"/>
  <c r="X804" i="5"/>
  <c r="T804" i="5"/>
  <c r="Y711" i="5"/>
  <c r="U711" i="5"/>
  <c r="Y381" i="5"/>
  <c r="Y375" i="5"/>
  <c r="Y282" i="5"/>
  <c r="W286" i="5"/>
  <c r="V286" i="5"/>
  <c r="W290" i="5"/>
  <c r="X267" i="5"/>
  <c r="W233" i="5"/>
  <c r="W244" i="5"/>
  <c r="U209" i="5"/>
  <c r="W490" i="5"/>
  <c r="W513" i="5"/>
  <c r="V551" i="5"/>
  <c r="W575" i="5"/>
  <c r="W591" i="5"/>
  <c r="T621" i="5"/>
  <c r="X135" i="5"/>
  <c r="W135" i="5"/>
  <c r="Y146" i="5"/>
  <c r="U146" i="5"/>
  <c r="W96" i="5"/>
  <c r="Y82" i="5"/>
  <c r="V82" i="5"/>
  <c r="W82" i="5"/>
  <c r="E299" i="5"/>
  <c r="B299" i="5"/>
  <c r="E213" i="5"/>
  <c r="B213" i="5"/>
  <c r="B177" i="5"/>
  <c r="E177" i="5"/>
  <c r="E68" i="5"/>
  <c r="B68" i="5"/>
  <c r="B656" i="5"/>
  <c r="E656" i="5"/>
  <c r="B678" i="5"/>
  <c r="E678" i="5"/>
  <c r="W629" i="5"/>
  <c r="Y100" i="5"/>
  <c r="T100" i="5"/>
  <c r="W115" i="5"/>
  <c r="T115" i="5"/>
  <c r="Y115" i="5"/>
  <c r="B625" i="5"/>
  <c r="E625" i="5"/>
  <c r="E562" i="5"/>
  <c r="B562" i="5"/>
  <c r="E556" i="5"/>
  <c r="B556" i="5"/>
  <c r="E550" i="5"/>
  <c r="B550" i="5"/>
  <c r="E542" i="5"/>
  <c r="B542" i="5"/>
  <c r="E509" i="5"/>
  <c r="B509" i="5"/>
  <c r="E114" i="5"/>
  <c r="B114" i="5"/>
  <c r="Y426" i="5"/>
  <c r="U448" i="5"/>
  <c r="X87" i="5"/>
  <c r="V87" i="5"/>
  <c r="U87" i="5"/>
  <c r="V54" i="5"/>
  <c r="X54" i="5"/>
  <c r="E525" i="5"/>
  <c r="B525" i="5"/>
  <c r="E117" i="5"/>
  <c r="B117" i="5"/>
  <c r="K108" i="5"/>
  <c r="K109" i="5" s="1"/>
  <c r="X109" i="5" s="1"/>
  <c r="W387" i="5"/>
  <c r="T391" i="5"/>
  <c r="V399" i="5"/>
  <c r="W410" i="5"/>
  <c r="W418" i="5"/>
  <c r="U382" i="5"/>
  <c r="U385" i="5"/>
  <c r="X364" i="5"/>
  <c r="T333" i="5"/>
  <c r="X344" i="5"/>
  <c r="T352" i="5"/>
  <c r="X300" i="5"/>
  <c r="U308" i="5"/>
  <c r="Y312" i="5"/>
  <c r="X316" i="5"/>
  <c r="Y324" i="5"/>
  <c r="U328" i="5"/>
  <c r="Y295" i="5"/>
  <c r="U282" i="5"/>
  <c r="Y283" i="5"/>
  <c r="X286" i="5"/>
  <c r="X290" i="5"/>
  <c r="V252" i="5"/>
  <c r="T255" i="5"/>
  <c r="T256" i="5"/>
  <c r="Y259" i="5"/>
  <c r="W263" i="5"/>
  <c r="X244" i="5"/>
  <c r="W210" i="5"/>
  <c r="T221" i="5"/>
  <c r="U487" i="5"/>
  <c r="Y618" i="5"/>
  <c r="Y182" i="5"/>
  <c r="Y477" i="5"/>
  <c r="T493" i="5"/>
  <c r="T552" i="5"/>
  <c r="W426" i="5"/>
  <c r="Y440" i="5"/>
  <c r="X440" i="5"/>
  <c r="W448" i="5"/>
  <c r="Y448" i="5"/>
  <c r="U456" i="5"/>
  <c r="X464" i="5"/>
  <c r="X480" i="5"/>
  <c r="Y480" i="5"/>
  <c r="T488" i="5"/>
  <c r="U488" i="5"/>
  <c r="V496" i="5"/>
  <c r="Y511" i="5"/>
  <c r="U519" i="5"/>
  <c r="W519" i="5"/>
  <c r="V527" i="5"/>
  <c r="X527" i="5"/>
  <c r="U541" i="5"/>
  <c r="U549" i="5"/>
  <c r="W557" i="5"/>
  <c r="Y557" i="5"/>
  <c r="Y573" i="5"/>
  <c r="T581" i="5"/>
  <c r="V589" i="5"/>
  <c r="X589" i="5"/>
  <c r="U597" i="5"/>
  <c r="W597" i="5"/>
  <c r="X611" i="5"/>
  <c r="X619" i="5"/>
  <c r="W627" i="5"/>
  <c r="Y627" i="5"/>
  <c r="X612" i="5"/>
  <c r="Y424" i="5"/>
  <c r="U482" i="5"/>
  <c r="V490" i="5"/>
  <c r="X498" i="5"/>
  <c r="V513" i="5"/>
  <c r="U521" i="5"/>
  <c r="V529" i="5"/>
  <c r="T543" i="5"/>
  <c r="W551" i="5"/>
  <c r="T559" i="5"/>
  <c r="V575" i="5"/>
  <c r="U583" i="5"/>
  <c r="V591" i="5"/>
  <c r="T605" i="5"/>
  <c r="T613" i="5"/>
  <c r="X621" i="5"/>
  <c r="Y629" i="5"/>
  <c r="Y190" i="5"/>
  <c r="V190" i="5"/>
  <c r="X198" i="5"/>
  <c r="Y198" i="5"/>
  <c r="T162" i="5"/>
  <c r="X168" i="5"/>
  <c r="Y160" i="5"/>
  <c r="U160" i="5"/>
  <c r="T183" i="5"/>
  <c r="W183" i="5"/>
  <c r="U187" i="5"/>
  <c r="W187" i="5"/>
  <c r="X147" i="5"/>
  <c r="V147" i="5"/>
  <c r="X120" i="5"/>
  <c r="V92" i="5"/>
  <c r="Y96" i="5"/>
  <c r="W100" i="5"/>
  <c r="T82" i="5"/>
  <c r="T87" i="5"/>
  <c r="Y58" i="5"/>
  <c r="E563" i="5"/>
  <c r="B563" i="5"/>
  <c r="E561" i="5"/>
  <c r="B561" i="5"/>
  <c r="E559" i="5"/>
  <c r="B559" i="5"/>
  <c r="E557" i="5"/>
  <c r="B557" i="5"/>
  <c r="E555" i="5"/>
  <c r="B555" i="5"/>
  <c r="E553" i="5"/>
  <c r="B553" i="5"/>
  <c r="E551" i="5"/>
  <c r="B551" i="5"/>
  <c r="E549" i="5"/>
  <c r="B549" i="5"/>
  <c r="E547" i="5"/>
  <c r="B547" i="5"/>
  <c r="E545" i="5"/>
  <c r="B545" i="5"/>
  <c r="E543" i="5"/>
  <c r="B543" i="5"/>
  <c r="E541" i="5"/>
  <c r="B541" i="5"/>
  <c r="E539" i="5"/>
  <c r="B539" i="5"/>
  <c r="B488" i="5"/>
  <c r="E488" i="5"/>
  <c r="B425" i="5"/>
  <c r="E425" i="5"/>
  <c r="B409" i="5"/>
  <c r="E409" i="5"/>
  <c r="E333" i="5"/>
  <c r="B333" i="5"/>
  <c r="B210" i="5"/>
  <c r="B196" i="5"/>
  <c r="E242" i="5"/>
  <c r="B242" i="5"/>
  <c r="B183" i="5"/>
  <c r="E183" i="5"/>
  <c r="B63" i="5"/>
  <c r="E63" i="5"/>
  <c r="E87" i="5"/>
  <c r="B87" i="5"/>
  <c r="E672" i="5"/>
  <c r="B672" i="5"/>
  <c r="U188" i="5"/>
  <c r="X188" i="5"/>
  <c r="T196" i="5"/>
  <c r="V196" i="5"/>
  <c r="W119" i="5"/>
  <c r="V119" i="5"/>
  <c r="X119" i="5"/>
  <c r="W83" i="5"/>
  <c r="Y83" i="5"/>
  <c r="X83" i="5"/>
  <c r="U83" i="5"/>
  <c r="E560" i="5"/>
  <c r="B560" i="5"/>
  <c r="E554" i="5"/>
  <c r="B554" i="5"/>
  <c r="E548" i="5"/>
  <c r="B548" i="5"/>
  <c r="E544" i="5"/>
  <c r="B544" i="5"/>
  <c r="B417" i="5"/>
  <c r="E417" i="5"/>
  <c r="V645" i="5"/>
  <c r="Y645" i="5"/>
  <c r="X816" i="5"/>
  <c r="V816" i="5"/>
  <c r="W785" i="5"/>
  <c r="V785" i="5"/>
  <c r="U785" i="5"/>
  <c r="Y785" i="5"/>
  <c r="V300" i="5"/>
  <c r="X426" i="5"/>
  <c r="U440" i="5"/>
  <c r="T440" i="5"/>
  <c r="X456" i="5"/>
  <c r="T464" i="5"/>
  <c r="V464" i="5"/>
  <c r="W529" i="5"/>
  <c r="W613" i="5"/>
  <c r="T629" i="5"/>
  <c r="X192" i="5"/>
  <c r="X150" i="5"/>
  <c r="W150" i="5"/>
  <c r="T150" i="5"/>
  <c r="Y119" i="5"/>
  <c r="V83" i="5"/>
  <c r="U77" i="5"/>
  <c r="Y77" i="5"/>
  <c r="X77" i="5"/>
  <c r="B477" i="5"/>
  <c r="E477" i="5"/>
  <c r="B421" i="5"/>
  <c r="E421" i="5"/>
  <c r="B395" i="5"/>
  <c r="E395" i="5"/>
  <c r="E297" i="5"/>
  <c r="B297" i="5"/>
  <c r="Y107" i="5"/>
  <c r="U387" i="5"/>
  <c r="W391" i="5"/>
  <c r="T395" i="5"/>
  <c r="U399" i="5"/>
  <c r="X411" i="5"/>
  <c r="W414" i="5"/>
  <c r="U418" i="5"/>
  <c r="Y382" i="5"/>
  <c r="Y385" i="5"/>
  <c r="V364" i="5"/>
  <c r="Y377" i="5"/>
  <c r="X379" i="5"/>
  <c r="Y330" i="5"/>
  <c r="U333" i="5"/>
  <c r="T341" i="5"/>
  <c r="V345" i="5"/>
  <c r="X349" i="5"/>
  <c r="Y352" i="5"/>
  <c r="T353" i="5"/>
  <c r="Y357" i="5"/>
  <c r="T360" i="5"/>
  <c r="T361" i="5"/>
  <c r="U300" i="5"/>
  <c r="V308" i="5"/>
  <c r="X312" i="5"/>
  <c r="W317" i="5"/>
  <c r="W320" i="5"/>
  <c r="T325" i="5"/>
  <c r="T328" i="5"/>
  <c r="U329" i="5"/>
  <c r="V291" i="5"/>
  <c r="U292" i="5"/>
  <c r="T286" i="5"/>
  <c r="U280" i="5"/>
  <c r="T252" i="5"/>
  <c r="W257" i="5"/>
  <c r="X260" i="5"/>
  <c r="X275" i="5"/>
  <c r="T229" i="5"/>
  <c r="W242" i="5"/>
  <c r="U246" i="5"/>
  <c r="Y210" i="5"/>
  <c r="X211" i="5"/>
  <c r="T215" i="5"/>
  <c r="T219" i="5"/>
  <c r="U222" i="5"/>
  <c r="T459" i="5"/>
  <c r="W630" i="5"/>
  <c r="W453" i="5"/>
  <c r="X493" i="5"/>
  <c r="U530" i="5"/>
  <c r="T448" i="5"/>
  <c r="W456" i="5"/>
  <c r="X488" i="5"/>
  <c r="T496" i="5"/>
  <c r="U527" i="5"/>
  <c r="W541" i="5"/>
  <c r="W549" i="5"/>
  <c r="T557" i="5"/>
  <c r="V581" i="5"/>
  <c r="U589" i="5"/>
  <c r="T627" i="5"/>
  <c r="X548" i="5"/>
  <c r="X564" i="5"/>
  <c r="Y584" i="5"/>
  <c r="Y624" i="5"/>
  <c r="W432" i="5"/>
  <c r="Y482" i="5"/>
  <c r="U490" i="5"/>
  <c r="W498" i="5"/>
  <c r="U513" i="5"/>
  <c r="Y521" i="5"/>
  <c r="U529" i="5"/>
  <c r="X543" i="5"/>
  <c r="T551" i="5"/>
  <c r="X559" i="5"/>
  <c r="U575" i="5"/>
  <c r="Y583" i="5"/>
  <c r="U591" i="5"/>
  <c r="X605" i="5"/>
  <c r="Y613" i="5"/>
  <c r="Y621" i="5"/>
  <c r="V629" i="5"/>
  <c r="X190" i="5"/>
  <c r="Y188" i="5"/>
  <c r="V165" i="5"/>
  <c r="W166" i="5"/>
  <c r="U166" i="5"/>
  <c r="U135" i="5"/>
  <c r="Y92" i="5"/>
  <c r="W111" i="5"/>
  <c r="T91" i="5"/>
  <c r="W69" i="5"/>
  <c r="U82" i="5"/>
  <c r="B605" i="5"/>
  <c r="E605" i="5"/>
  <c r="B493" i="5"/>
  <c r="E493" i="5"/>
  <c r="E491" i="5"/>
  <c r="B429" i="5"/>
  <c r="E429" i="5"/>
  <c r="E426" i="5"/>
  <c r="B413" i="5"/>
  <c r="E413" i="5"/>
  <c r="E410" i="5"/>
  <c r="B231" i="5"/>
  <c r="B180" i="5"/>
  <c r="B160" i="5"/>
  <c r="B125" i="5"/>
  <c r="B211" i="5"/>
  <c r="E211" i="5"/>
  <c r="E193" i="5"/>
  <c r="AG62" i="5"/>
  <c r="B658" i="5"/>
  <c r="E658" i="5"/>
  <c r="F38" i="14"/>
  <c r="A50" i="1" s="1"/>
  <c r="C50" i="1"/>
  <c r="BB26" i="15"/>
  <c r="U789" i="5"/>
  <c r="X793" i="5"/>
  <c r="V808" i="5"/>
  <c r="M73" i="5"/>
  <c r="R38" i="15"/>
  <c r="R34" i="15"/>
  <c r="R30" i="15"/>
  <c r="R26" i="15"/>
  <c r="R22" i="15"/>
  <c r="R18" i="15"/>
  <c r="R13" i="13"/>
  <c r="AG28" i="5"/>
  <c r="AD54" i="5"/>
  <c r="AG54" i="5" s="1"/>
  <c r="AD70" i="5"/>
  <c r="E640" i="5"/>
  <c r="U653" i="5"/>
  <c r="B688" i="5"/>
  <c r="U692" i="5"/>
  <c r="E716" i="5"/>
  <c r="E719" i="5"/>
  <c r="E723" i="5"/>
  <c r="E770" i="5"/>
  <c r="B777" i="5"/>
  <c r="B789" i="5"/>
  <c r="V789" i="5"/>
  <c r="E790" i="5"/>
  <c r="T793" i="5"/>
  <c r="Y793" i="5"/>
  <c r="X808" i="5"/>
  <c r="Y825" i="5"/>
  <c r="Q13" i="15"/>
  <c r="T13" i="15" s="1"/>
  <c r="T41" i="15" s="1"/>
  <c r="E11" i="17" s="1"/>
  <c r="R13" i="15"/>
  <c r="R37" i="15"/>
  <c r="R33" i="15"/>
  <c r="R29" i="15"/>
  <c r="R25" i="15"/>
  <c r="R21" i="15"/>
  <c r="R17" i="15"/>
  <c r="A36" i="26"/>
  <c r="A49" i="1"/>
  <c r="I8" i="23"/>
  <c r="I12" i="23" s="1"/>
  <c r="I37" i="23" s="1"/>
  <c r="U127" i="5"/>
  <c r="Y93" i="5"/>
  <c r="T97" i="5"/>
  <c r="W112" i="5"/>
  <c r="V67" i="5"/>
  <c r="U88" i="5"/>
  <c r="X61" i="5"/>
  <c r="B130" i="5"/>
  <c r="V653" i="5"/>
  <c r="U657" i="5"/>
  <c r="T696" i="5"/>
  <c r="E718" i="5"/>
  <c r="E720" i="5"/>
  <c r="B726" i="5"/>
  <c r="Y727" i="5"/>
  <c r="T738" i="5"/>
  <c r="E754" i="5"/>
  <c r="E760" i="5"/>
  <c r="E780" i="5"/>
  <c r="Y789" i="5"/>
  <c r="U793" i="5"/>
  <c r="E814" i="5"/>
  <c r="R36" i="15"/>
  <c r="R32" i="15"/>
  <c r="R28" i="15"/>
  <c r="R24" i="15"/>
  <c r="R20" i="15"/>
  <c r="R16" i="15"/>
  <c r="X50" i="5"/>
  <c r="X56" i="5"/>
  <c r="Y44" i="5"/>
  <c r="L24" i="1"/>
  <c r="H45" i="1"/>
  <c r="H47" i="1" s="1"/>
  <c r="L37" i="1"/>
  <c r="L40" i="1"/>
  <c r="L26" i="1"/>
  <c r="B9" i="17"/>
  <c r="U36" i="5"/>
  <c r="I43" i="5"/>
  <c r="V43" i="5" s="1"/>
  <c r="W42" i="5"/>
  <c r="V28" i="5"/>
  <c r="Y16" i="5"/>
  <c r="R46" i="13"/>
  <c r="D44" i="1" s="1"/>
  <c r="A15" i="1"/>
  <c r="L21" i="1"/>
  <c r="AD12" i="5"/>
  <c r="AG12" i="5" s="1"/>
  <c r="AY10" i="15"/>
  <c r="BB10" i="15" s="1"/>
  <c r="V421" i="5"/>
  <c r="V382" i="5"/>
  <c r="Y384" i="5"/>
  <c r="T378" i="5"/>
  <c r="X299" i="5"/>
  <c r="Y315" i="5"/>
  <c r="U319" i="5"/>
  <c r="W291" i="5"/>
  <c r="V295" i="5"/>
  <c r="V294" i="5"/>
  <c r="X294" i="5"/>
  <c r="W289" i="5"/>
  <c r="X277" i="5"/>
  <c r="U277" i="5"/>
  <c r="U230" i="5"/>
  <c r="X230" i="5"/>
  <c r="V234" i="5"/>
  <c r="W234" i="5"/>
  <c r="V245" i="5"/>
  <c r="W245" i="5"/>
  <c r="X201" i="5"/>
  <c r="U201" i="5"/>
  <c r="W201" i="5"/>
  <c r="V201" i="5"/>
  <c r="Y212" i="5"/>
  <c r="V212" i="5"/>
  <c r="Y216" i="5"/>
  <c r="V216" i="5"/>
  <c r="U220" i="5"/>
  <c r="V220" i="5"/>
  <c r="Y220" i="5"/>
  <c r="X224" i="5"/>
  <c r="Y224" i="5"/>
  <c r="V224" i="5"/>
  <c r="U224" i="5"/>
  <c r="V394" i="5"/>
  <c r="X396" i="5"/>
  <c r="T398" i="5"/>
  <c r="U407" i="5"/>
  <c r="V417" i="5"/>
  <c r="Y419" i="5"/>
  <c r="U383" i="5"/>
  <c r="X384" i="5"/>
  <c r="T365" i="5"/>
  <c r="X374" i="5"/>
  <c r="V376" i="5"/>
  <c r="T379" i="5"/>
  <c r="X351" i="5"/>
  <c r="T323" i="5"/>
  <c r="X327" i="5"/>
  <c r="U283" i="5"/>
  <c r="X282" i="5"/>
  <c r="T282" i="5"/>
  <c r="Y290" i="5"/>
  <c r="U290" i="5"/>
  <c r="X390" i="5"/>
  <c r="V409" i="5"/>
  <c r="Y413" i="5"/>
  <c r="U421" i="5"/>
  <c r="T384" i="5"/>
  <c r="Y380" i="5"/>
  <c r="U299" i="5"/>
  <c r="U311" i="5"/>
  <c r="Y323" i="5"/>
  <c r="W297" i="5"/>
  <c r="U297" i="5"/>
  <c r="V277" i="5"/>
  <c r="W279" i="5"/>
  <c r="Y279" i="5"/>
  <c r="X258" i="5"/>
  <c r="W258" i="5"/>
  <c r="X220" i="5"/>
  <c r="Y248" i="5"/>
  <c r="Y253" i="5"/>
  <c r="V260" i="5"/>
  <c r="X264" i="5"/>
  <c r="Y276" i="5"/>
  <c r="W229" i="5"/>
  <c r="X233" i="5"/>
  <c r="T243" i="5"/>
  <c r="T211" i="5"/>
  <c r="U215" i="5"/>
  <c r="X215" i="5"/>
  <c r="W219" i="5"/>
  <c r="U226" i="5"/>
  <c r="X561" i="5"/>
  <c r="Y577" i="5"/>
  <c r="W585" i="5"/>
  <c r="W623" i="5"/>
  <c r="V188" i="5"/>
  <c r="X189" i="5"/>
  <c r="U193" i="5"/>
  <c r="V197" i="5"/>
  <c r="W197" i="5"/>
  <c r="V157" i="5"/>
  <c r="X161" i="5"/>
  <c r="V164" i="5"/>
  <c r="V181" i="5"/>
  <c r="T186" i="5"/>
  <c r="Y135" i="5"/>
  <c r="V143" i="5"/>
  <c r="V146" i="5"/>
  <c r="X146" i="5"/>
  <c r="Y150" i="5"/>
  <c r="U151" i="5"/>
  <c r="W131" i="5"/>
  <c r="T119" i="5"/>
  <c r="U119" i="5"/>
  <c r="Y118" i="5"/>
  <c r="W93" i="5"/>
  <c r="U94" i="5"/>
  <c r="U97" i="5"/>
  <c r="X97" i="5"/>
  <c r="W101" i="5"/>
  <c r="Y102" i="5"/>
  <c r="Y112" i="5"/>
  <c r="T113" i="5"/>
  <c r="U116" i="5"/>
  <c r="X116" i="5"/>
  <c r="V69" i="5"/>
  <c r="Y78" i="5"/>
  <c r="X82" i="5"/>
  <c r="Y87" i="5"/>
  <c r="W64" i="5"/>
  <c r="W32" i="5"/>
  <c r="Y56" i="5"/>
  <c r="X60" i="5"/>
  <c r="Y28" i="5"/>
  <c r="E628" i="5"/>
  <c r="E621" i="5"/>
  <c r="B616" i="5"/>
  <c r="E616" i="5"/>
  <c r="E609" i="5"/>
  <c r="T623" i="5"/>
  <c r="V189" i="5"/>
  <c r="W189" i="5"/>
  <c r="T193" i="5"/>
  <c r="U197" i="5"/>
  <c r="V154" i="5"/>
  <c r="B619" i="5"/>
  <c r="E619" i="5"/>
  <c r="U189" i="5"/>
  <c r="X193" i="5"/>
  <c r="T197" i="5"/>
  <c r="T158" i="5"/>
  <c r="X164" i="5"/>
  <c r="W181" i="5"/>
  <c r="V135" i="5"/>
  <c r="V150" i="5"/>
  <c r="X118" i="5"/>
  <c r="V93" i="5"/>
  <c r="W97" i="5"/>
  <c r="U101" i="5"/>
  <c r="X101" i="5"/>
  <c r="T112" i="5"/>
  <c r="W116" i="5"/>
  <c r="T67" i="5"/>
  <c r="V80" i="5"/>
  <c r="U86" i="5"/>
  <c r="U90" i="5"/>
  <c r="V64" i="5"/>
  <c r="X34" i="5"/>
  <c r="U50" i="5"/>
  <c r="U54" i="5"/>
  <c r="B613" i="5"/>
  <c r="E613" i="5"/>
  <c r="AG75" i="5"/>
  <c r="B648" i="5"/>
  <c r="B649" i="5"/>
  <c r="T661" i="5"/>
  <c r="X661" i="5"/>
  <c r="B662" i="5"/>
  <c r="B663" i="5"/>
  <c r="T754" i="5"/>
  <c r="B794" i="5"/>
  <c r="E806" i="5"/>
  <c r="B809" i="5"/>
  <c r="T812" i="5"/>
  <c r="B813" i="5"/>
  <c r="B816" i="5"/>
  <c r="B820" i="5"/>
  <c r="B821" i="5"/>
  <c r="B825" i="5"/>
  <c r="B529" i="5"/>
  <c r="B513" i="5"/>
  <c r="E495" i="5"/>
  <c r="E492" i="5"/>
  <c r="E489" i="5"/>
  <c r="E479" i="5"/>
  <c r="E476" i="5"/>
  <c r="E473" i="5"/>
  <c r="E393" i="5"/>
  <c r="E390" i="5"/>
  <c r="B366" i="5"/>
  <c r="B365" i="5"/>
  <c r="B364" i="5"/>
  <c r="B363" i="5"/>
  <c r="B362" i="5"/>
  <c r="B361" i="5"/>
  <c r="B360" i="5"/>
  <c r="B359" i="5"/>
  <c r="B358" i="5"/>
  <c r="B357" i="5"/>
  <c r="B356" i="5"/>
  <c r="B355" i="5"/>
  <c r="B354" i="5"/>
  <c r="B353" i="5"/>
  <c r="B352" i="5"/>
  <c r="B351" i="5"/>
  <c r="B350" i="5"/>
  <c r="B349" i="5"/>
  <c r="B348" i="5"/>
  <c r="B347" i="5"/>
  <c r="B346" i="5"/>
  <c r="B345" i="5"/>
  <c r="B344" i="5"/>
  <c r="B343" i="5"/>
  <c r="B342" i="5"/>
  <c r="B341" i="5"/>
  <c r="Y641" i="5"/>
  <c r="E650" i="5"/>
  <c r="V657" i="5"/>
  <c r="E659" i="5"/>
  <c r="U661" i="5"/>
  <c r="Y661" i="5"/>
  <c r="B679" i="5"/>
  <c r="E684" i="5"/>
  <c r="E686" i="5"/>
  <c r="U696" i="5"/>
  <c r="E708" i="5"/>
  <c r="B725" i="5"/>
  <c r="V742" i="5"/>
  <c r="B749" i="5"/>
  <c r="B752" i="5"/>
  <c r="X754" i="5"/>
  <c r="B761" i="5"/>
  <c r="B773" i="5"/>
  <c r="B782" i="5"/>
  <c r="X789" i="5"/>
  <c r="E804" i="5"/>
  <c r="R12" i="15"/>
  <c r="E375" i="5"/>
  <c r="B331" i="5"/>
  <c r="B311" i="5"/>
  <c r="B256" i="5"/>
  <c r="E247" i="5"/>
  <c r="E219" i="5"/>
  <c r="E201" i="5"/>
  <c r="E185" i="5"/>
  <c r="E145" i="5"/>
  <c r="E127" i="5"/>
  <c r="E111" i="5"/>
  <c r="B527" i="5"/>
  <c r="B524" i="5"/>
  <c r="B517" i="5"/>
  <c r="B511" i="5"/>
  <c r="B508" i="5"/>
  <c r="E485" i="5"/>
  <c r="E399" i="5"/>
  <c r="E383" i="5"/>
  <c r="B325" i="5"/>
  <c r="E281" i="5"/>
  <c r="B266" i="5"/>
  <c r="B254" i="5"/>
  <c r="E243" i="5"/>
  <c r="E191" i="5"/>
  <c r="E163" i="5"/>
  <c r="E135" i="5"/>
  <c r="E86" i="5"/>
  <c r="E641" i="5"/>
  <c r="E646" i="5"/>
  <c r="W653" i="5"/>
  <c r="E654" i="5"/>
  <c r="Y657" i="5"/>
  <c r="B676" i="5"/>
  <c r="E682" i="5"/>
  <c r="T684" i="5"/>
  <c r="Y696" i="5"/>
  <c r="B705" i="5"/>
  <c r="B706" i="5"/>
  <c r="W719" i="5"/>
  <c r="E722" i="5"/>
  <c r="E742" i="5"/>
  <c r="B745" i="5"/>
  <c r="E758" i="5"/>
  <c r="B759" i="5"/>
  <c r="B779" i="5"/>
  <c r="E784" i="5"/>
  <c r="D34" i="23"/>
  <c r="R10" i="15"/>
  <c r="AY34" i="13"/>
  <c r="BB34" i="13" s="1"/>
  <c r="AD76" i="5"/>
  <c r="A23" i="1"/>
  <c r="A19" i="1"/>
  <c r="AG56" i="5"/>
  <c r="AG68" i="5"/>
  <c r="A27" i="1"/>
  <c r="AD51" i="5"/>
  <c r="AG51" i="5" s="1"/>
  <c r="AY13" i="15"/>
  <c r="BB13" i="15" s="1"/>
  <c r="W41" i="15"/>
  <c r="E14" i="17" s="1"/>
  <c r="L11" i="1"/>
  <c r="AD63" i="5"/>
  <c r="AG63" i="5" s="1"/>
  <c r="L16" i="1"/>
  <c r="L28" i="1"/>
  <c r="L20" i="1"/>
  <c r="I7" i="14"/>
  <c r="I27" i="14"/>
  <c r="I23" i="14"/>
  <c r="I19" i="14"/>
  <c r="I15" i="14"/>
  <c r="I11" i="14"/>
  <c r="I12" i="14"/>
  <c r="I26" i="14"/>
  <c r="I22" i="14"/>
  <c r="I18" i="14"/>
  <c r="I14" i="14"/>
  <c r="I10" i="14"/>
  <c r="I25" i="14"/>
  <c r="I21" i="14"/>
  <c r="I17" i="14"/>
  <c r="I13" i="14"/>
  <c r="I9" i="14"/>
  <c r="I24" i="14"/>
  <c r="I20" i="14"/>
  <c r="I16" i="14"/>
  <c r="I8" i="14"/>
  <c r="R14" i="13"/>
  <c r="R18" i="13"/>
  <c r="R22" i="13"/>
  <c r="R26" i="13"/>
  <c r="R30" i="13"/>
  <c r="R34" i="13"/>
  <c r="R38" i="13"/>
  <c r="Q11" i="13"/>
  <c r="B10" i="10"/>
  <c r="Q39" i="13"/>
  <c r="Q30" i="13"/>
  <c r="Q26" i="13"/>
  <c r="AP26" i="13" s="1"/>
  <c r="Q21" i="13"/>
  <c r="Q15" i="13"/>
  <c r="AA15" i="13" s="1"/>
  <c r="Q13" i="13"/>
  <c r="T13" i="13" s="1"/>
  <c r="Q10" i="13"/>
  <c r="R11" i="13"/>
  <c r="R15" i="13"/>
  <c r="R19" i="13"/>
  <c r="R23" i="13"/>
  <c r="R27" i="13"/>
  <c r="R31" i="13"/>
  <c r="R35" i="13"/>
  <c r="R39" i="13"/>
  <c r="Q37" i="13"/>
  <c r="Q34" i="13"/>
  <c r="Q29" i="13"/>
  <c r="Q25" i="13"/>
  <c r="AP25" i="13" s="1"/>
  <c r="Q19" i="13"/>
  <c r="R12" i="13"/>
  <c r="R16" i="13"/>
  <c r="R20" i="13"/>
  <c r="R24" i="13"/>
  <c r="R28" i="13"/>
  <c r="R32" i="13"/>
  <c r="R36" i="13"/>
  <c r="R10" i="13"/>
  <c r="Q36" i="13"/>
  <c r="Q33" i="13"/>
  <c r="Q28" i="13"/>
  <c r="Q23" i="13"/>
  <c r="AP23" i="13" s="1"/>
  <c r="Q18" i="13"/>
  <c r="W18" i="13" s="1"/>
  <c r="W41" i="13" s="1"/>
  <c r="E11" i="26" s="1"/>
  <c r="Q14" i="13"/>
  <c r="T14" i="13" s="1"/>
  <c r="N30" i="1"/>
  <c r="L14" i="1"/>
  <c r="L18" i="1"/>
  <c r="L22" i="1"/>
  <c r="A11" i="1"/>
  <c r="AD13" i="5"/>
  <c r="AG13" i="5" s="1"/>
  <c r="AY11" i="15"/>
  <c r="BB11" i="15" s="1"/>
  <c r="I5" i="14"/>
  <c r="I6" i="14"/>
  <c r="A37" i="26"/>
  <c r="K41" i="1"/>
  <c r="V826" i="5"/>
  <c r="T388" i="5"/>
  <c r="Y388" i="5"/>
  <c r="T389" i="5"/>
  <c r="V391" i="5"/>
  <c r="Y392" i="5"/>
  <c r="U393" i="5"/>
  <c r="Y393" i="5"/>
  <c r="W395" i="5"/>
  <c r="V396" i="5"/>
  <c r="Y397" i="5"/>
  <c r="W397" i="5"/>
  <c r="W399" i="5"/>
  <c r="Y407" i="5"/>
  <c r="W408" i="5"/>
  <c r="U410" i="5"/>
  <c r="V411" i="5"/>
  <c r="U412" i="5"/>
  <c r="T414" i="5"/>
  <c r="Y415" i="5"/>
  <c r="U416" i="5"/>
  <c r="Y416" i="5"/>
  <c r="V418" i="5"/>
  <c r="V419" i="5"/>
  <c r="X419" i="5"/>
  <c r="W381" i="5"/>
  <c r="W382" i="5"/>
  <c r="V384" i="5"/>
  <c r="W385" i="5"/>
  <c r="W386" i="5"/>
  <c r="T364" i="5"/>
  <c r="X365" i="5"/>
  <c r="T366" i="5"/>
  <c r="X366" i="5"/>
  <c r="V375" i="5"/>
  <c r="Y376" i="5"/>
  <c r="X377" i="5"/>
  <c r="W379" i="5"/>
  <c r="V380" i="5"/>
  <c r="U331" i="5"/>
  <c r="X333" i="5"/>
  <c r="X343" i="5"/>
  <c r="Y344" i="5"/>
  <c r="W348" i="5"/>
  <c r="T350" i="5"/>
  <c r="U352" i="5"/>
  <c r="U354" i="5"/>
  <c r="W356" i="5"/>
  <c r="X359" i="5"/>
  <c r="X360" i="5"/>
  <c r="T300" i="5"/>
  <c r="W299" i="5"/>
  <c r="T308" i="5"/>
  <c r="X308" i="5"/>
  <c r="V310" i="5"/>
  <c r="X311" i="5"/>
  <c r="W312" i="5"/>
  <c r="W315" i="5"/>
  <c r="V315" i="5"/>
  <c r="V316" i="5"/>
  <c r="X319" i="5"/>
  <c r="U320" i="5"/>
  <c r="Y320" i="5"/>
  <c r="X322" i="5"/>
  <c r="V323" i="5"/>
  <c r="T324" i="5"/>
  <c r="X324" i="5"/>
  <c r="V326" i="5"/>
  <c r="U327" i="5"/>
  <c r="W328" i="5"/>
  <c r="Y298" i="5"/>
  <c r="T296" i="5"/>
  <c r="W296" i="5"/>
  <c r="T281" i="5"/>
  <c r="U285" i="5"/>
  <c r="T288" i="5"/>
  <c r="V287" i="5"/>
  <c r="U287" i="5"/>
  <c r="U279" i="5"/>
  <c r="U249" i="5"/>
  <c r="V253" i="5"/>
  <c r="T257" i="5"/>
  <c r="U261" i="5"/>
  <c r="X265" i="5"/>
  <c r="V276" i="5"/>
  <c r="X251" i="5"/>
  <c r="U251" i="5"/>
  <c r="W255" i="5"/>
  <c r="U255" i="5"/>
  <c r="W259" i="5"/>
  <c r="X259" i="5"/>
  <c r="T263" i="5"/>
  <c r="V263" i="5"/>
  <c r="W267" i="5"/>
  <c r="T267" i="5"/>
  <c r="T231" i="5"/>
  <c r="U234" i="5"/>
  <c r="V242" i="5"/>
  <c r="U245" i="5"/>
  <c r="V246" i="5"/>
  <c r="Y228" i="5"/>
  <c r="T228" i="5"/>
  <c r="T209" i="5"/>
  <c r="T213" i="5"/>
  <c r="V218" i="5"/>
  <c r="W222" i="5"/>
  <c r="W226" i="5"/>
  <c r="T191" i="5"/>
  <c r="X155" i="5"/>
  <c r="B627" i="5"/>
  <c r="E627" i="5"/>
  <c r="B611" i="5"/>
  <c r="E611" i="5"/>
  <c r="E520" i="5"/>
  <c r="B520" i="5"/>
  <c r="E317" i="5"/>
  <c r="B317" i="5"/>
  <c r="E217" i="5"/>
  <c r="B217" i="5"/>
  <c r="E214" i="5"/>
  <c r="B214" i="5"/>
  <c r="E134" i="5"/>
  <c r="B134" i="5"/>
  <c r="X748" i="5"/>
  <c r="V748" i="5"/>
  <c r="T748" i="5"/>
  <c r="W643" i="5"/>
  <c r="Y643" i="5"/>
  <c r="T643" i="5"/>
  <c r="X643" i="5"/>
  <c r="V643" i="5"/>
  <c r="U643" i="5"/>
  <c r="W826" i="5"/>
  <c r="U388" i="5"/>
  <c r="X389" i="5"/>
  <c r="X392" i="5"/>
  <c r="T393" i="5"/>
  <c r="W396" i="5"/>
  <c r="W407" i="5"/>
  <c r="Y411" i="5"/>
  <c r="V412" i="5"/>
  <c r="X415" i="5"/>
  <c r="T416" i="5"/>
  <c r="T419" i="5"/>
  <c r="V420" i="5"/>
  <c r="X381" i="5"/>
  <c r="T382" i="5"/>
  <c r="V385" i="5"/>
  <c r="U386" i="5"/>
  <c r="U365" i="5"/>
  <c r="X376" i="5"/>
  <c r="X380" i="5"/>
  <c r="X332" i="5"/>
  <c r="Y333" i="5"/>
  <c r="T344" i="5"/>
  <c r="X348" i="5"/>
  <c r="X352" i="5"/>
  <c r="W355" i="5"/>
  <c r="U356" i="5"/>
  <c r="U360" i="5"/>
  <c r="Y299" i="5"/>
  <c r="T311" i="5"/>
  <c r="Y311" i="5"/>
  <c r="X315" i="5"/>
  <c r="U316" i="5"/>
  <c r="Y319" i="5"/>
  <c r="T320" i="5"/>
  <c r="X323" i="5"/>
  <c r="W327" i="5"/>
  <c r="V327" i="5"/>
  <c r="V284" i="5"/>
  <c r="T284" i="5"/>
  <c r="X278" i="5"/>
  <c r="U278" i="5"/>
  <c r="V249" i="5"/>
  <c r="W261" i="5"/>
  <c r="V261" i="5"/>
  <c r="T265" i="5"/>
  <c r="Y265" i="5"/>
  <c r="W248" i="5"/>
  <c r="X248" i="5"/>
  <c r="U248" i="5"/>
  <c r="X252" i="5"/>
  <c r="Y252" i="5"/>
  <c r="W256" i="5"/>
  <c r="X256" i="5"/>
  <c r="W260" i="5"/>
  <c r="U260" i="5"/>
  <c r="W264" i="5"/>
  <c r="T264" i="5"/>
  <c r="W275" i="5"/>
  <c r="V275" i="5"/>
  <c r="V231" i="5"/>
  <c r="W231" i="5"/>
  <c r="V617" i="5"/>
  <c r="X617" i="5"/>
  <c r="W595" i="5"/>
  <c r="Y595" i="5"/>
  <c r="W579" i="5"/>
  <c r="Y579" i="5"/>
  <c r="V555" i="5"/>
  <c r="X555" i="5"/>
  <c r="V539" i="5"/>
  <c r="X539" i="5"/>
  <c r="W517" i="5"/>
  <c r="Y517" i="5"/>
  <c r="W494" i="5"/>
  <c r="Y494" i="5"/>
  <c r="Y478" i="5"/>
  <c r="W478" i="5"/>
  <c r="Y195" i="5"/>
  <c r="T195" i="5"/>
  <c r="V200" i="5"/>
  <c r="W200" i="5"/>
  <c r="U125" i="5"/>
  <c r="X125" i="5"/>
  <c r="W125" i="5"/>
  <c r="Y125" i="5"/>
  <c r="T125" i="5"/>
  <c r="Y129" i="5"/>
  <c r="W129" i="5"/>
  <c r="V129" i="5"/>
  <c r="X129" i="5"/>
  <c r="T129" i="5"/>
  <c r="W63" i="5"/>
  <c r="U63" i="5"/>
  <c r="V63" i="5"/>
  <c r="X63" i="5"/>
  <c r="T63" i="5"/>
  <c r="T46" i="5"/>
  <c r="Y46" i="5"/>
  <c r="T25" i="5"/>
  <c r="Y25" i="5"/>
  <c r="U199" i="5"/>
  <c r="V199" i="5"/>
  <c r="W199" i="5"/>
  <c r="X199" i="5"/>
  <c r="T199" i="5"/>
  <c r="Y37" i="5"/>
  <c r="V37" i="5"/>
  <c r="X24" i="5"/>
  <c r="U24" i="5"/>
  <c r="T19" i="5"/>
  <c r="V19" i="5"/>
  <c r="B618" i="5"/>
  <c r="E618" i="5"/>
  <c r="E523" i="5"/>
  <c r="B523" i="5"/>
  <c r="E507" i="5"/>
  <c r="B507" i="5"/>
  <c r="B484" i="5"/>
  <c r="E484" i="5"/>
  <c r="B398" i="5"/>
  <c r="E398" i="5"/>
  <c r="B382" i="5"/>
  <c r="E382" i="5"/>
  <c r="E258" i="5"/>
  <c r="B258" i="5"/>
  <c r="E248" i="5"/>
  <c r="B248" i="5"/>
  <c r="E244" i="5"/>
  <c r="B244" i="5"/>
  <c r="B79" i="5"/>
  <c r="E79" i="5"/>
  <c r="B84" i="5"/>
  <c r="E84" i="5"/>
  <c r="T294" i="5"/>
  <c r="W294" i="5"/>
  <c r="U298" i="5"/>
  <c r="W298" i="5"/>
  <c r="V281" i="5"/>
  <c r="W281" i="5"/>
  <c r="V285" i="5"/>
  <c r="Y285" i="5"/>
  <c r="V289" i="5"/>
  <c r="X289" i="5"/>
  <c r="U289" i="5"/>
  <c r="T279" i="5"/>
  <c r="V279" i="5"/>
  <c r="X253" i="5"/>
  <c r="T253" i="5"/>
  <c r="V257" i="5"/>
  <c r="X257" i="5"/>
  <c r="U276" i="5"/>
  <c r="W276" i="5"/>
  <c r="Y230" i="5"/>
  <c r="V230" i="5"/>
  <c r="W230" i="5"/>
  <c r="Y234" i="5"/>
  <c r="X234" i="5"/>
  <c r="Y245" i="5"/>
  <c r="T245" i="5"/>
  <c r="V209" i="5"/>
  <c r="Y209" i="5"/>
  <c r="V213" i="5"/>
  <c r="X213" i="5"/>
  <c r="V217" i="5"/>
  <c r="U217" i="5"/>
  <c r="X217" i="5"/>
  <c r="W221" i="5"/>
  <c r="Y221" i="5"/>
  <c r="V221" i="5"/>
  <c r="W225" i="5"/>
  <c r="X225" i="5"/>
  <c r="U225" i="5"/>
  <c r="Y225" i="5"/>
  <c r="X609" i="5"/>
  <c r="X625" i="5"/>
  <c r="U623" i="5"/>
  <c r="Y623" i="5"/>
  <c r="X623" i="5"/>
  <c r="U615" i="5"/>
  <c r="X615" i="5"/>
  <c r="T615" i="5"/>
  <c r="U607" i="5"/>
  <c r="T607" i="5"/>
  <c r="V607" i="5"/>
  <c r="W607" i="5"/>
  <c r="T593" i="5"/>
  <c r="W593" i="5"/>
  <c r="V593" i="5"/>
  <c r="X593" i="5"/>
  <c r="T585" i="5"/>
  <c r="X585" i="5"/>
  <c r="Y585" i="5"/>
  <c r="X577" i="5"/>
  <c r="T577" i="5"/>
  <c r="W577" i="5"/>
  <c r="U561" i="5"/>
  <c r="T561" i="5"/>
  <c r="V561" i="5"/>
  <c r="W561" i="5"/>
  <c r="U553" i="5"/>
  <c r="V553" i="5"/>
  <c r="W553" i="5"/>
  <c r="Y553" i="5"/>
  <c r="U545" i="5"/>
  <c r="Y545" i="5"/>
  <c r="X545" i="5"/>
  <c r="T531" i="5"/>
  <c r="Y531" i="5"/>
  <c r="T523" i="5"/>
  <c r="Y523" i="5"/>
  <c r="T515" i="5"/>
  <c r="Y515" i="5"/>
  <c r="T507" i="5"/>
  <c r="Y507" i="5"/>
  <c r="V492" i="5"/>
  <c r="W492" i="5"/>
  <c r="V484" i="5"/>
  <c r="W484" i="5"/>
  <c r="T476" i="5"/>
  <c r="Y476" i="5"/>
  <c r="U460" i="5"/>
  <c r="X460" i="5"/>
  <c r="U452" i="5"/>
  <c r="X452" i="5"/>
  <c r="U444" i="5"/>
  <c r="X444" i="5"/>
  <c r="V430" i="5"/>
  <c r="W430" i="5"/>
  <c r="V422" i="5"/>
  <c r="W422" i="5"/>
  <c r="X132" i="5"/>
  <c r="U132" i="5"/>
  <c r="Y144" i="5"/>
  <c r="X144" i="5"/>
  <c r="Y148" i="5"/>
  <c r="V148" i="5"/>
  <c r="W152" i="5"/>
  <c r="X152" i="5"/>
  <c r="E530" i="5"/>
  <c r="B530" i="5"/>
  <c r="E514" i="5"/>
  <c r="B514" i="5"/>
  <c r="B487" i="5"/>
  <c r="E487" i="5"/>
  <c r="B385" i="5"/>
  <c r="E385" i="5"/>
  <c r="E327" i="5"/>
  <c r="B327" i="5"/>
  <c r="E179" i="5"/>
  <c r="B179" i="5"/>
  <c r="E101" i="5"/>
  <c r="B101" i="5"/>
  <c r="X388" i="5"/>
  <c r="V392" i="5"/>
  <c r="T396" i="5"/>
  <c r="T407" i="5"/>
  <c r="U411" i="5"/>
  <c r="V415" i="5"/>
  <c r="U419" i="5"/>
  <c r="T381" i="5"/>
  <c r="T385" i="5"/>
  <c r="W365" i="5"/>
  <c r="T376" i="5"/>
  <c r="T380" i="5"/>
  <c r="X347" i="5"/>
  <c r="V363" i="5"/>
  <c r="T299" i="5"/>
  <c r="V311" i="5"/>
  <c r="U315" i="5"/>
  <c r="W319" i="5"/>
  <c r="V319" i="5"/>
  <c r="U323" i="5"/>
  <c r="Y327" i="5"/>
  <c r="U294" i="5"/>
  <c r="X298" i="5"/>
  <c r="X291" i="5"/>
  <c r="Y291" i="5"/>
  <c r="X295" i="5"/>
  <c r="U295" i="5"/>
  <c r="U281" i="5"/>
  <c r="X285" i="5"/>
  <c r="Y289" i="5"/>
  <c r="X279" i="5"/>
  <c r="T249" i="5"/>
  <c r="Y249" i="5"/>
  <c r="U253" i="5"/>
  <c r="Y257" i="5"/>
  <c r="T261" i="5"/>
  <c r="V265" i="5"/>
  <c r="T276" i="5"/>
  <c r="T230" i="5"/>
  <c r="T234" i="5"/>
  <c r="X245" i="5"/>
  <c r="Y242" i="5"/>
  <c r="U242" i="5"/>
  <c r="X246" i="5"/>
  <c r="T246" i="5"/>
  <c r="Y217" i="5"/>
  <c r="X221" i="5"/>
  <c r="V225" i="5"/>
  <c r="V210" i="5"/>
  <c r="T210" i="5"/>
  <c r="V214" i="5"/>
  <c r="U214" i="5"/>
  <c r="T214" i="5"/>
  <c r="Y218" i="5"/>
  <c r="T218" i="5"/>
  <c r="X218" i="5"/>
  <c r="Y222" i="5"/>
  <c r="V222" i="5"/>
  <c r="X222" i="5"/>
  <c r="T226" i="5"/>
  <c r="Y226" i="5"/>
  <c r="X628" i="5"/>
  <c r="V628" i="5"/>
  <c r="T628" i="5"/>
  <c r="Y612" i="5"/>
  <c r="W612" i="5"/>
  <c r="U612" i="5"/>
  <c r="V588" i="5"/>
  <c r="T588" i="5"/>
  <c r="Y588" i="5"/>
  <c r="W588" i="5"/>
  <c r="V572" i="5"/>
  <c r="T572" i="5"/>
  <c r="Y572" i="5"/>
  <c r="W572" i="5"/>
  <c r="W552" i="5"/>
  <c r="U552" i="5"/>
  <c r="X552" i="5"/>
  <c r="V552" i="5"/>
  <c r="V530" i="5"/>
  <c r="T530" i="5"/>
  <c r="Y530" i="5"/>
  <c r="W530" i="5"/>
  <c r="V514" i="5"/>
  <c r="T514" i="5"/>
  <c r="Y514" i="5"/>
  <c r="W514" i="5"/>
  <c r="W493" i="5"/>
  <c r="V493" i="5"/>
  <c r="X477" i="5"/>
  <c r="V477" i="5"/>
  <c r="T477" i="5"/>
  <c r="Y457" i="5"/>
  <c r="X457" i="5"/>
  <c r="U457" i="5"/>
  <c r="T457" i="5"/>
  <c r="X441" i="5"/>
  <c r="V441" i="5"/>
  <c r="T441" i="5"/>
  <c r="U182" i="5"/>
  <c r="X182" i="5"/>
  <c r="W618" i="5"/>
  <c r="U618" i="5"/>
  <c r="X618" i="5"/>
  <c r="V618" i="5"/>
  <c r="V594" i="5"/>
  <c r="T594" i="5"/>
  <c r="Y594" i="5"/>
  <c r="W594" i="5"/>
  <c r="V578" i="5"/>
  <c r="T578" i="5"/>
  <c r="Y578" i="5"/>
  <c r="W578" i="5"/>
  <c r="W554" i="5"/>
  <c r="U554" i="5"/>
  <c r="X554" i="5"/>
  <c r="V554" i="5"/>
  <c r="V528" i="5"/>
  <c r="T528" i="5"/>
  <c r="Y528" i="5"/>
  <c r="W528" i="5"/>
  <c r="V512" i="5"/>
  <c r="T512" i="5"/>
  <c r="Y512" i="5"/>
  <c r="W512" i="5"/>
  <c r="X487" i="5"/>
  <c r="V487" i="5"/>
  <c r="T487" i="5"/>
  <c r="W463" i="5"/>
  <c r="U463" i="5"/>
  <c r="X463" i="5"/>
  <c r="V463" i="5"/>
  <c r="U447" i="5"/>
  <c r="T447" i="5"/>
  <c r="V447" i="5"/>
  <c r="W156" i="5"/>
  <c r="Y156" i="5"/>
  <c r="X156" i="5"/>
  <c r="U156" i="5"/>
  <c r="T156" i="5"/>
  <c r="T161" i="5"/>
  <c r="U161" i="5"/>
  <c r="W161" i="5"/>
  <c r="V161" i="5"/>
  <c r="X166" i="5"/>
  <c r="V166" i="5"/>
  <c r="T166" i="5"/>
  <c r="Y166" i="5"/>
  <c r="T179" i="5"/>
  <c r="U179" i="5"/>
  <c r="W179" i="5"/>
  <c r="V179" i="5"/>
  <c r="X179" i="5"/>
  <c r="W184" i="5"/>
  <c r="V184" i="5"/>
  <c r="Y184" i="5"/>
  <c r="X184" i="5"/>
  <c r="U184" i="5"/>
  <c r="Y121" i="5"/>
  <c r="W121" i="5"/>
  <c r="V121" i="5"/>
  <c r="X121" i="5"/>
  <c r="T121" i="5"/>
  <c r="V95" i="5"/>
  <c r="W95" i="5"/>
  <c r="X95" i="5"/>
  <c r="T95" i="5"/>
  <c r="U95" i="5"/>
  <c r="V99" i="5"/>
  <c r="X99" i="5"/>
  <c r="U99" i="5"/>
  <c r="T99" i="5"/>
  <c r="V110" i="5"/>
  <c r="W110" i="5"/>
  <c r="U110" i="5"/>
  <c r="X110" i="5"/>
  <c r="V114" i="5"/>
  <c r="X114" i="5"/>
  <c r="T114" i="5"/>
  <c r="W114" i="5"/>
  <c r="U114" i="5"/>
  <c r="Y63" i="5"/>
  <c r="Y199" i="5"/>
  <c r="B624" i="5"/>
  <c r="E624" i="5"/>
  <c r="B608" i="5"/>
  <c r="E608" i="5"/>
  <c r="B494" i="5"/>
  <c r="E494" i="5"/>
  <c r="B478" i="5"/>
  <c r="E478" i="5"/>
  <c r="B392" i="5"/>
  <c r="E392" i="5"/>
  <c r="B376" i="5"/>
  <c r="E376" i="5"/>
  <c r="B197" i="5"/>
  <c r="E197" i="5"/>
  <c r="B123" i="5"/>
  <c r="E123" i="5"/>
  <c r="Y715" i="5"/>
  <c r="U715" i="5"/>
  <c r="W715" i="5"/>
  <c r="T205" i="5"/>
  <c r="M205" i="5"/>
  <c r="M601" i="5"/>
  <c r="T601" i="5"/>
  <c r="A18" i="17"/>
  <c r="AY18" i="15"/>
  <c r="A16" i="17"/>
  <c r="AY16" i="15"/>
  <c r="BB16" i="15" s="1"/>
  <c r="AD18" i="5"/>
  <c r="A14" i="17"/>
  <c r="AY14" i="15"/>
  <c r="A12" i="17"/>
  <c r="AY12" i="15"/>
  <c r="BB12" i="15" s="1"/>
  <c r="AD14" i="5"/>
  <c r="X795" i="5"/>
  <c r="U795" i="5"/>
  <c r="Y795" i="5"/>
  <c r="W795" i="5"/>
  <c r="V795" i="5"/>
  <c r="X791" i="5"/>
  <c r="V791" i="5"/>
  <c r="Y791" i="5"/>
  <c r="W791" i="5"/>
  <c r="U791" i="5"/>
  <c r="X787" i="5"/>
  <c r="W787" i="5"/>
  <c r="U787" i="5"/>
  <c r="Y787" i="5"/>
  <c r="X783" i="5"/>
  <c r="Y783" i="5"/>
  <c r="U783" i="5"/>
  <c r="W783" i="5"/>
  <c r="V783" i="5"/>
  <c r="X779" i="5"/>
  <c r="U779" i="5"/>
  <c r="Y779" i="5"/>
  <c r="W779" i="5"/>
  <c r="V779" i="5"/>
  <c r="X775" i="5"/>
  <c r="U775" i="5"/>
  <c r="Y775" i="5"/>
  <c r="W775" i="5"/>
  <c r="V775" i="5"/>
  <c r="X771" i="5"/>
  <c r="U771" i="5"/>
  <c r="Y771" i="5"/>
  <c r="W771" i="5"/>
  <c r="V771" i="5"/>
  <c r="W729" i="5"/>
  <c r="V729" i="5"/>
  <c r="Y729" i="5"/>
  <c r="U729" i="5"/>
  <c r="T729" i="5"/>
  <c r="W725" i="5"/>
  <c r="V725" i="5"/>
  <c r="Y725" i="5"/>
  <c r="U725" i="5"/>
  <c r="X725" i="5"/>
  <c r="T725" i="5"/>
  <c r="V721" i="5"/>
  <c r="Y721" i="5"/>
  <c r="U721" i="5"/>
  <c r="X721" i="5"/>
  <c r="T721" i="5"/>
  <c r="X717" i="5"/>
  <c r="T717" i="5"/>
  <c r="W717" i="5"/>
  <c r="V717" i="5"/>
  <c r="Y717" i="5"/>
  <c r="U717" i="5"/>
  <c r="X713" i="5"/>
  <c r="T713" i="5"/>
  <c r="V713" i="5"/>
  <c r="W713" i="5"/>
  <c r="U713" i="5"/>
  <c r="X709" i="5"/>
  <c r="T709" i="5"/>
  <c r="V709" i="5"/>
  <c r="U709" i="5"/>
  <c r="Y709" i="5"/>
  <c r="W705" i="5"/>
  <c r="Y705" i="5"/>
  <c r="U705" i="5"/>
  <c r="T705" i="5"/>
  <c r="X705" i="5"/>
  <c r="X690" i="5"/>
  <c r="T690" i="5"/>
  <c r="W686" i="5"/>
  <c r="X686" i="5"/>
  <c r="T686" i="5"/>
  <c r="X682" i="5"/>
  <c r="V682" i="5"/>
  <c r="W682" i="5"/>
  <c r="V659" i="5"/>
  <c r="Y659" i="5"/>
  <c r="W659" i="5"/>
  <c r="Y655" i="5"/>
  <c r="U655" i="5"/>
  <c r="W655" i="5"/>
  <c r="Y651" i="5"/>
  <c r="U651" i="5"/>
  <c r="W647" i="5"/>
  <c r="V647" i="5"/>
  <c r="U647" i="5"/>
  <c r="Y647" i="5"/>
  <c r="T647" i="5"/>
  <c r="X639" i="5"/>
  <c r="T639" i="5"/>
  <c r="W639" i="5"/>
  <c r="V639" i="5"/>
  <c r="W425" i="5"/>
  <c r="Y425" i="5"/>
  <c r="X451" i="5"/>
  <c r="Y451" i="5"/>
  <c r="V475" i="5"/>
  <c r="U491" i="5"/>
  <c r="X516" i="5"/>
  <c r="T542" i="5"/>
  <c r="V558" i="5"/>
  <c r="X558" i="5"/>
  <c r="T582" i="5"/>
  <c r="V582" i="5"/>
  <c r="Y606" i="5"/>
  <c r="Y622" i="5"/>
  <c r="U423" i="5"/>
  <c r="T423" i="5"/>
  <c r="X445" i="5"/>
  <c r="Y445" i="5"/>
  <c r="W461" i="5"/>
  <c r="W481" i="5"/>
  <c r="W497" i="5"/>
  <c r="Y497" i="5"/>
  <c r="T518" i="5"/>
  <c r="V518" i="5"/>
  <c r="U540" i="5"/>
  <c r="W540" i="5"/>
  <c r="U556" i="5"/>
  <c r="W556" i="5"/>
  <c r="T576" i="5"/>
  <c r="V576" i="5"/>
  <c r="T592" i="5"/>
  <c r="V592" i="5"/>
  <c r="T616" i="5"/>
  <c r="X454" i="5"/>
  <c r="T154" i="5"/>
  <c r="U190" i="5"/>
  <c r="W194" i="5"/>
  <c r="Y194" i="5"/>
  <c r="T198" i="5"/>
  <c r="V198" i="5"/>
  <c r="X160" i="5"/>
  <c r="W165" i="5"/>
  <c r="W177" i="5"/>
  <c r="Y183" i="5"/>
  <c r="V187" i="5"/>
  <c r="Y154" i="5"/>
  <c r="X143" i="5"/>
  <c r="W147" i="5"/>
  <c r="T151" i="5"/>
  <c r="W128" i="5"/>
  <c r="U120" i="5"/>
  <c r="W94" i="5"/>
  <c r="V98" i="5"/>
  <c r="X102" i="5"/>
  <c r="V113" i="5"/>
  <c r="U117" i="5"/>
  <c r="U69" i="5"/>
  <c r="Y80" i="5"/>
  <c r="T66" i="5"/>
  <c r="U66" i="5"/>
  <c r="Y403" i="5"/>
  <c r="B622" i="5"/>
  <c r="E622" i="5"/>
  <c r="B606" i="5"/>
  <c r="E606" i="5"/>
  <c r="E518" i="5"/>
  <c r="B518" i="5"/>
  <c r="B498" i="5"/>
  <c r="E498" i="5"/>
  <c r="B482" i="5"/>
  <c r="E482" i="5"/>
  <c r="B396" i="5"/>
  <c r="E396" i="5"/>
  <c r="B380" i="5"/>
  <c r="E380" i="5"/>
  <c r="E313" i="5"/>
  <c r="B313" i="5"/>
  <c r="B296" i="5"/>
  <c r="E296" i="5"/>
  <c r="B129" i="5"/>
  <c r="B78" i="5"/>
  <c r="E225" i="5"/>
  <c r="B225" i="5"/>
  <c r="E178" i="5"/>
  <c r="B178" i="5"/>
  <c r="E151" i="5"/>
  <c r="B151" i="5"/>
  <c r="E113" i="5"/>
  <c r="B113" i="5"/>
  <c r="B642" i="5"/>
  <c r="E642" i="5"/>
  <c r="E645" i="5"/>
  <c r="B645" i="5"/>
  <c r="E677" i="5"/>
  <c r="B677" i="5"/>
  <c r="B694" i="5"/>
  <c r="E694" i="5"/>
  <c r="E707" i="5"/>
  <c r="B707" i="5"/>
  <c r="Y713" i="5"/>
  <c r="X758" i="5"/>
  <c r="V758" i="5"/>
  <c r="U219" i="5"/>
  <c r="V223" i="5"/>
  <c r="T425" i="5"/>
  <c r="W491" i="5"/>
  <c r="V542" i="5"/>
  <c r="U558" i="5"/>
  <c r="Y423" i="5"/>
  <c r="U481" i="5"/>
  <c r="T497" i="5"/>
  <c r="V564" i="5"/>
  <c r="W584" i="5"/>
  <c r="V616" i="5"/>
  <c r="X428" i="5"/>
  <c r="X446" i="5"/>
  <c r="U458" i="5"/>
  <c r="X458" i="5"/>
  <c r="W474" i="5"/>
  <c r="V482" i="5"/>
  <c r="W482" i="5"/>
  <c r="Y490" i="5"/>
  <c r="T498" i="5"/>
  <c r="Y498" i="5"/>
  <c r="Y513" i="5"/>
  <c r="V521" i="5"/>
  <c r="W521" i="5"/>
  <c r="Y529" i="5"/>
  <c r="W543" i="5"/>
  <c r="V543" i="5"/>
  <c r="X551" i="5"/>
  <c r="W559" i="5"/>
  <c r="V559" i="5"/>
  <c r="Y575" i="5"/>
  <c r="V583" i="5"/>
  <c r="W583" i="5"/>
  <c r="Y591" i="5"/>
  <c r="W605" i="5"/>
  <c r="V605" i="5"/>
  <c r="X613" i="5"/>
  <c r="W621" i="5"/>
  <c r="V621" i="5"/>
  <c r="X629" i="5"/>
  <c r="U154" i="5"/>
  <c r="W190" i="5"/>
  <c r="V192" i="5"/>
  <c r="T194" i="5"/>
  <c r="X196" i="5"/>
  <c r="V160" i="5"/>
  <c r="W160" i="5"/>
  <c r="X165" i="5"/>
  <c r="V177" i="5"/>
  <c r="T187" i="5"/>
  <c r="X154" i="5"/>
  <c r="V102" i="5"/>
  <c r="W102" i="5"/>
  <c r="Y111" i="5"/>
  <c r="Y117" i="5"/>
  <c r="T78" i="5"/>
  <c r="X80" i="5"/>
  <c r="T84" i="5"/>
  <c r="T86" i="5"/>
  <c r="U68" i="5"/>
  <c r="X68" i="5"/>
  <c r="T79" i="5"/>
  <c r="U79" i="5"/>
  <c r="U85" i="5"/>
  <c r="T85" i="5"/>
  <c r="W89" i="5"/>
  <c r="Y89" i="5"/>
  <c r="W66" i="5"/>
  <c r="T14" i="5"/>
  <c r="W14" i="5"/>
  <c r="Y53" i="5"/>
  <c r="X52" i="5"/>
  <c r="W52" i="5"/>
  <c r="Y20" i="5"/>
  <c r="U20" i="5"/>
  <c r="T73" i="5"/>
  <c r="Y139" i="5"/>
  <c r="B626" i="5"/>
  <c r="E626" i="5"/>
  <c r="E623" i="5"/>
  <c r="E620" i="5"/>
  <c r="B610" i="5"/>
  <c r="E610" i="5"/>
  <c r="E607" i="5"/>
  <c r="E522" i="5"/>
  <c r="B522" i="5"/>
  <c r="B519" i="5"/>
  <c r="B516" i="5"/>
  <c r="E506" i="5"/>
  <c r="B506" i="5"/>
  <c r="E496" i="5"/>
  <c r="B486" i="5"/>
  <c r="E486" i="5"/>
  <c r="E483" i="5"/>
  <c r="E480" i="5"/>
  <c r="E397" i="5"/>
  <c r="E394" i="5"/>
  <c r="B384" i="5"/>
  <c r="E384" i="5"/>
  <c r="E381" i="5"/>
  <c r="E378" i="5"/>
  <c r="E321" i="5"/>
  <c r="B321" i="5"/>
  <c r="B319" i="5"/>
  <c r="B309" i="5"/>
  <c r="B300" i="5"/>
  <c r="E252" i="5"/>
  <c r="B252" i="5"/>
  <c r="B250" i="5"/>
  <c r="B167" i="5"/>
  <c r="E230" i="5"/>
  <c r="B230" i="5"/>
  <c r="E189" i="5"/>
  <c r="E186" i="5"/>
  <c r="B186" i="5"/>
  <c r="E159" i="5"/>
  <c r="B159" i="5"/>
  <c r="E115" i="5"/>
  <c r="E81" i="5"/>
  <c r="B81" i="5"/>
  <c r="AD20" i="5"/>
  <c r="AG20" i="5" s="1"/>
  <c r="U639" i="5"/>
  <c r="X647" i="5"/>
  <c r="W721" i="5"/>
  <c r="X752" i="5"/>
  <c r="E805" i="5"/>
  <c r="B805" i="5"/>
  <c r="Y98" i="5"/>
  <c r="X98" i="5"/>
  <c r="W113" i="5"/>
  <c r="U113" i="5"/>
  <c r="Y69" i="5"/>
  <c r="X69" i="5"/>
  <c r="W90" i="5"/>
  <c r="X90" i="5"/>
  <c r="V33" i="5"/>
  <c r="Y33" i="5"/>
  <c r="X49" i="5"/>
  <c r="W49" i="5"/>
  <c r="Y271" i="5"/>
  <c r="Y535" i="5"/>
  <c r="B614" i="5"/>
  <c r="E614" i="5"/>
  <c r="E526" i="5"/>
  <c r="B526" i="5"/>
  <c r="E510" i="5"/>
  <c r="B510" i="5"/>
  <c r="B490" i="5"/>
  <c r="E490" i="5"/>
  <c r="B474" i="5"/>
  <c r="E474" i="5"/>
  <c r="B388" i="5"/>
  <c r="E388" i="5"/>
  <c r="E329" i="5"/>
  <c r="B329" i="5"/>
  <c r="E260" i="5"/>
  <c r="B260" i="5"/>
  <c r="E245" i="5"/>
  <c r="B245" i="5"/>
  <c r="E194" i="5"/>
  <c r="B194" i="5"/>
  <c r="E93" i="5"/>
  <c r="B93" i="5"/>
  <c r="AD16" i="5"/>
  <c r="AG16" i="5" s="1"/>
  <c r="AE108" i="5"/>
  <c r="AG108" i="5" s="1"/>
  <c r="AG78" i="5"/>
  <c r="A8" i="26"/>
  <c r="AD52" i="5"/>
  <c r="AG52" i="5" s="1"/>
  <c r="A10" i="1"/>
  <c r="Y639" i="5"/>
  <c r="E644" i="5"/>
  <c r="B644" i="5"/>
  <c r="X649" i="5"/>
  <c r="U649" i="5"/>
  <c r="Y649" i="5"/>
  <c r="V649" i="5"/>
  <c r="E657" i="5"/>
  <c r="B657" i="5"/>
  <c r="U659" i="5"/>
  <c r="E681" i="5"/>
  <c r="B681" i="5"/>
  <c r="T682" i="5"/>
  <c r="E687" i="5"/>
  <c r="B687" i="5"/>
  <c r="X729" i="5"/>
  <c r="BB15" i="15"/>
  <c r="BB17" i="15"/>
  <c r="BB19" i="15"/>
  <c r="BB21" i="15"/>
  <c r="BB23" i="15"/>
  <c r="BB25" i="15"/>
  <c r="BB32" i="13"/>
  <c r="B655" i="5"/>
  <c r="E655" i="5"/>
  <c r="W676" i="5"/>
  <c r="Y676" i="5"/>
  <c r="T676" i="5"/>
  <c r="V676" i="5"/>
  <c r="W680" i="5"/>
  <c r="Y680" i="5"/>
  <c r="U680" i="5"/>
  <c r="B685" i="5"/>
  <c r="E685" i="5"/>
  <c r="E739" i="5"/>
  <c r="B739" i="5"/>
  <c r="Y773" i="5"/>
  <c r="U773" i="5"/>
  <c r="X773" i="5"/>
  <c r="T773" i="5"/>
  <c r="W773" i="5"/>
  <c r="Y777" i="5"/>
  <c r="U777" i="5"/>
  <c r="X777" i="5"/>
  <c r="T777" i="5"/>
  <c r="W777" i="5"/>
  <c r="B786" i="5"/>
  <c r="E786" i="5"/>
  <c r="E795" i="5"/>
  <c r="B795" i="5"/>
  <c r="B827" i="5"/>
  <c r="E827" i="5"/>
  <c r="AG22" i="5"/>
  <c r="AD58" i="5"/>
  <c r="AG58" i="5" s="1"/>
  <c r="AD64" i="5"/>
  <c r="AG64" i="5" s="1"/>
  <c r="AD72" i="5"/>
  <c r="AG72" i="5" s="1"/>
  <c r="U641" i="5"/>
  <c r="W692" i="5"/>
  <c r="Y692" i="5"/>
  <c r="T692" i="5"/>
  <c r="V692" i="5"/>
  <c r="E695" i="5"/>
  <c r="B695" i="5"/>
  <c r="E709" i="5"/>
  <c r="B709" i="5"/>
  <c r="B715" i="5"/>
  <c r="E715" i="5"/>
  <c r="B724" i="5"/>
  <c r="E724" i="5"/>
  <c r="B746" i="5"/>
  <c r="E746" i="5"/>
  <c r="E753" i="5"/>
  <c r="B753" i="5"/>
  <c r="Y781" i="5"/>
  <c r="U781" i="5"/>
  <c r="X781" i="5"/>
  <c r="W781" i="5"/>
  <c r="V781" i="5"/>
  <c r="E785" i="5"/>
  <c r="B785" i="5"/>
  <c r="B788" i="5"/>
  <c r="E788" i="5"/>
  <c r="E793" i="5"/>
  <c r="B793" i="5"/>
  <c r="B810" i="5"/>
  <c r="E810" i="5"/>
  <c r="E817" i="5"/>
  <c r="B817" i="5"/>
  <c r="X828" i="5"/>
  <c r="W828" i="5"/>
  <c r="Y828" i="5"/>
  <c r="V828" i="5"/>
  <c r="U828" i="5"/>
  <c r="B144" i="5"/>
  <c r="B122" i="5"/>
  <c r="AG23" i="5"/>
  <c r="AD60" i="5"/>
  <c r="AG60" i="5" s="1"/>
  <c r="AD66" i="5"/>
  <c r="AG66" i="5" s="1"/>
  <c r="AG74" i="5"/>
  <c r="BB33" i="13"/>
  <c r="BB37" i="13"/>
  <c r="V641" i="5"/>
  <c r="X645" i="5"/>
  <c r="U645" i="5"/>
  <c r="E661" i="5"/>
  <c r="B661" i="5"/>
  <c r="E671" i="5"/>
  <c r="B671" i="5"/>
  <c r="U676" i="5"/>
  <c r="T680" i="5"/>
  <c r="B704" i="5"/>
  <c r="E704" i="5"/>
  <c r="E721" i="5"/>
  <c r="B721" i="5"/>
  <c r="E740" i="5"/>
  <c r="B740" i="5"/>
  <c r="E748" i="5"/>
  <c r="B748" i="5"/>
  <c r="E774" i="5"/>
  <c r="B774" i="5"/>
  <c r="E778" i="5"/>
  <c r="B778" i="5"/>
  <c r="W820" i="5"/>
  <c r="X820" i="5"/>
  <c r="V820" i="5"/>
  <c r="T820" i="5"/>
  <c r="W824" i="5"/>
  <c r="T824" i="5"/>
  <c r="X824" i="5"/>
  <c r="V824" i="5"/>
  <c r="U684" i="5"/>
  <c r="B717" i="5"/>
  <c r="Y719" i="5"/>
  <c r="E750" i="5"/>
  <c r="B751" i="5"/>
  <c r="B755" i="5"/>
  <c r="E762" i="5"/>
  <c r="B771" i="5"/>
  <c r="E772" i="5"/>
  <c r="E776" i="5"/>
  <c r="X785" i="5"/>
  <c r="T785" i="5"/>
  <c r="E792" i="5"/>
  <c r="B812" i="5"/>
  <c r="W812" i="5"/>
  <c r="X812" i="5"/>
  <c r="W816" i="5"/>
  <c r="T816" i="5"/>
  <c r="E822" i="5"/>
  <c r="E826" i="5"/>
  <c r="E787" i="5"/>
  <c r="B787" i="5"/>
  <c r="W804" i="5"/>
  <c r="V804" i="5"/>
  <c r="B818" i="5"/>
  <c r="E818" i="5"/>
  <c r="M469" i="5"/>
  <c r="M337" i="5"/>
  <c r="T653" i="5"/>
  <c r="T657" i="5"/>
  <c r="X825" i="5"/>
  <c r="V825" i="5"/>
  <c r="M766" i="5"/>
  <c r="AL41" i="13"/>
  <c r="E26" i="26" s="1"/>
  <c r="C23" i="17"/>
  <c r="B23" i="17" s="1"/>
  <c r="F59" i="1"/>
  <c r="B48" i="1" s="1"/>
  <c r="A12" i="2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D22" i="23"/>
  <c r="C21" i="23"/>
  <c r="AK41" i="13"/>
  <c r="E25" i="26" s="1"/>
  <c r="AR41" i="13"/>
  <c r="E32" i="26" s="1"/>
  <c r="V41" i="13"/>
  <c r="E10" i="26" s="1"/>
  <c r="B13" i="5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W13" i="5"/>
  <c r="Y13" i="5"/>
  <c r="X18" i="5"/>
  <c r="U27" i="5"/>
  <c r="Y17" i="5"/>
  <c r="V38" i="5"/>
  <c r="T26" i="5"/>
  <c r="W21" i="5"/>
  <c r="A9" i="1"/>
  <c r="L13" i="1"/>
  <c r="L25" i="1"/>
  <c r="AD55" i="5"/>
  <c r="AG55" i="5" s="1"/>
  <c r="AD59" i="5"/>
  <c r="AG59" i="5" s="1"/>
  <c r="AD67" i="5"/>
  <c r="AG67" i="5" s="1"/>
  <c r="AD71" i="5"/>
  <c r="AG71" i="5" s="1"/>
  <c r="L29" i="1"/>
  <c r="A29" i="1"/>
  <c r="A25" i="1"/>
  <c r="A17" i="1"/>
  <c r="A13" i="1"/>
  <c r="K38" i="1"/>
  <c r="L38" i="1" s="1"/>
  <c r="L17" i="1"/>
  <c r="AD53" i="5"/>
  <c r="AG53" i="5" s="1"/>
  <c r="AD57" i="5"/>
  <c r="AG57" i="5" s="1"/>
  <c r="AD61" i="5"/>
  <c r="AG61" i="5" s="1"/>
  <c r="AD65" i="5"/>
  <c r="AG65" i="5" s="1"/>
  <c r="AD69" i="5"/>
  <c r="AG69" i="5" s="1"/>
  <c r="AD73" i="5"/>
  <c r="AG73" i="5" s="1"/>
  <c r="C35" i="14"/>
  <c r="D12" i="14" s="1"/>
  <c r="H39" i="14"/>
  <c r="V61" i="5"/>
  <c r="W61" i="5"/>
  <c r="U61" i="5"/>
  <c r="T61" i="5"/>
  <c r="T60" i="5"/>
  <c r="V60" i="5"/>
  <c r="U60" i="5"/>
  <c r="W60" i="5"/>
  <c r="T58" i="5"/>
  <c r="U58" i="5"/>
  <c r="X58" i="5"/>
  <c r="W58" i="5"/>
  <c r="E50" i="5"/>
  <c r="J75" i="5"/>
  <c r="V57" i="5"/>
  <c r="Y57" i="5"/>
  <c r="W57" i="5"/>
  <c r="U56" i="5"/>
  <c r="T56" i="5"/>
  <c r="V56" i="5"/>
  <c r="Y54" i="5"/>
  <c r="W54" i="5"/>
  <c r="T54" i="5"/>
  <c r="W53" i="5"/>
  <c r="V53" i="5"/>
  <c r="X53" i="5"/>
  <c r="U52" i="5"/>
  <c r="T52" i="5"/>
  <c r="V52" i="5"/>
  <c r="Y50" i="5"/>
  <c r="W50" i="5"/>
  <c r="T50" i="5"/>
  <c r="Y49" i="5"/>
  <c r="T49" i="5"/>
  <c r="U49" i="5"/>
  <c r="U48" i="5"/>
  <c r="T48" i="5"/>
  <c r="W48" i="5"/>
  <c r="Y48" i="5"/>
  <c r="X48" i="5"/>
  <c r="X47" i="5"/>
  <c r="T47" i="5"/>
  <c r="W47" i="5"/>
  <c r="V47" i="5"/>
  <c r="U46" i="5"/>
  <c r="V46" i="5"/>
  <c r="W46" i="5"/>
  <c r="X46" i="5"/>
  <c r="X44" i="5"/>
  <c r="W44" i="5"/>
  <c r="T44" i="5"/>
  <c r="T38" i="5"/>
  <c r="U38" i="5"/>
  <c r="X38" i="5"/>
  <c r="Y38" i="5"/>
  <c r="U37" i="5"/>
  <c r="X37" i="5"/>
  <c r="W37" i="5"/>
  <c r="T37" i="5"/>
  <c r="V36" i="5"/>
  <c r="V34" i="5"/>
  <c r="W34" i="5"/>
  <c r="U34" i="5"/>
  <c r="Y34" i="5"/>
  <c r="X33" i="5"/>
  <c r="U33" i="5"/>
  <c r="T33" i="5"/>
  <c r="X32" i="5"/>
  <c r="V32" i="5"/>
  <c r="U32" i="5"/>
  <c r="U29" i="5"/>
  <c r="V29" i="5"/>
  <c r="W29" i="5"/>
  <c r="X29" i="5"/>
  <c r="T28" i="5"/>
  <c r="W28" i="5"/>
  <c r="X28" i="5"/>
  <c r="V27" i="5"/>
  <c r="Y27" i="5"/>
  <c r="T27" i="5"/>
  <c r="U26" i="5"/>
  <c r="W26" i="5"/>
  <c r="X26" i="5"/>
  <c r="U25" i="5"/>
  <c r="X25" i="5"/>
  <c r="W25" i="5"/>
  <c r="V25" i="5"/>
  <c r="W24" i="5"/>
  <c r="T24" i="5"/>
  <c r="Y24" i="5"/>
  <c r="V24" i="5"/>
  <c r="T21" i="5"/>
  <c r="X21" i="5"/>
  <c r="Y21" i="5"/>
  <c r="X20" i="5"/>
  <c r="T20" i="5"/>
  <c r="W20" i="5"/>
  <c r="V20" i="5"/>
  <c r="Y19" i="5"/>
  <c r="U19" i="5"/>
  <c r="X19" i="5"/>
  <c r="W19" i="5"/>
  <c r="Y18" i="5"/>
  <c r="V18" i="5"/>
  <c r="U18" i="5"/>
  <c r="T17" i="5"/>
  <c r="U17" i="5"/>
  <c r="V17" i="5"/>
  <c r="W17" i="5"/>
  <c r="T16" i="5"/>
  <c r="W16" i="5"/>
  <c r="U16" i="5"/>
  <c r="X16" i="5"/>
  <c r="X14" i="5"/>
  <c r="V14" i="5"/>
  <c r="U14" i="5"/>
  <c r="X13" i="5"/>
  <c r="U13" i="5"/>
  <c r="T13" i="5"/>
  <c r="U12" i="5"/>
  <c r="X12" i="5"/>
  <c r="W12" i="5"/>
  <c r="T12" i="5"/>
  <c r="E12" i="10"/>
  <c r="L15" i="1"/>
  <c r="L10" i="1"/>
  <c r="L12" i="1"/>
  <c r="B37" i="1"/>
  <c r="A35" i="1"/>
  <c r="A34" i="1"/>
  <c r="A33" i="1"/>
  <c r="A32" i="1"/>
  <c r="A31" i="1"/>
  <c r="AY31" i="13"/>
  <c r="BB31" i="13" s="1"/>
  <c r="AY30" i="13"/>
  <c r="BB30" i="13" s="1"/>
  <c r="AY29" i="13"/>
  <c r="AY28" i="13"/>
  <c r="BB28" i="13" s="1"/>
  <c r="AY27" i="13"/>
  <c r="BB27" i="13" s="1"/>
  <c r="AY26" i="13"/>
  <c r="BB26" i="13" s="1"/>
  <c r="AY25" i="13"/>
  <c r="BB25" i="13" s="1"/>
  <c r="AY24" i="13"/>
  <c r="BB24" i="13" s="1"/>
  <c r="AY23" i="13"/>
  <c r="BB23" i="13" s="1"/>
  <c r="AY22" i="13"/>
  <c r="BB22" i="13" s="1"/>
  <c r="AY21" i="13"/>
  <c r="BB21" i="13" s="1"/>
  <c r="AY20" i="13"/>
  <c r="BB20" i="13" s="1"/>
  <c r="AY19" i="13"/>
  <c r="BB19" i="13" s="1"/>
  <c r="AY18" i="13"/>
  <c r="BB18" i="13" s="1"/>
  <c r="AY17" i="13"/>
  <c r="BB17" i="13" s="1"/>
  <c r="AY16" i="13"/>
  <c r="BB16" i="13" s="1"/>
  <c r="AY15" i="13"/>
  <c r="BB15" i="13" s="1"/>
  <c r="AY14" i="13"/>
  <c r="BB14" i="13" s="1"/>
  <c r="AY13" i="13"/>
  <c r="BB13" i="13" s="1"/>
  <c r="AY12" i="13"/>
  <c r="BB12" i="13" s="1"/>
  <c r="AY11" i="13"/>
  <c r="BB11" i="13" s="1"/>
  <c r="AY10" i="13"/>
  <c r="BB10" i="13" s="1"/>
  <c r="AY9" i="13"/>
  <c r="BB9" i="13" s="1"/>
  <c r="A22" i="17"/>
  <c r="AD6" i="13"/>
  <c r="BB20" i="15"/>
  <c r="AA6" i="13"/>
  <c r="Y6" i="13"/>
  <c r="W6" i="13"/>
  <c r="U6" i="13"/>
  <c r="U41" i="15"/>
  <c r="E12" i="17" s="1"/>
  <c r="AQ41" i="13"/>
  <c r="E31" i="26" s="1"/>
  <c r="AS41" i="13"/>
  <c r="E33" i="26" s="1"/>
  <c r="AU41" i="13"/>
  <c r="E49" i="1" s="1"/>
  <c r="AV41" i="13"/>
  <c r="E50" i="1" s="1"/>
  <c r="V41" i="15"/>
  <c r="E13" i="17" s="1"/>
  <c r="Y41" i="15"/>
  <c r="E16" i="17" s="1"/>
  <c r="AG76" i="5"/>
  <c r="AG80" i="5"/>
  <c r="BB14" i="15"/>
  <c r="BB27" i="15"/>
  <c r="BB36" i="13"/>
  <c r="BB38" i="13"/>
  <c r="Q12" i="13"/>
  <c r="AO12" i="13" s="1"/>
  <c r="AC41" i="15"/>
  <c r="E20" i="17" s="1"/>
  <c r="AA41" i="15"/>
  <c r="E18" i="17" s="1"/>
  <c r="S41" i="13"/>
  <c r="E7" i="26" s="1"/>
  <c r="AB41" i="13"/>
  <c r="E18" i="1" s="1"/>
  <c r="L27" i="1"/>
  <c r="L23" i="1"/>
  <c r="L19" i="1"/>
  <c r="C41" i="13"/>
  <c r="F8" i="13"/>
  <c r="Q38" i="13"/>
  <c r="Q31" i="13"/>
  <c r="Q27" i="13"/>
  <c r="Q24" i="13"/>
  <c r="AF24" i="13" s="1"/>
  <c r="Q20" i="13"/>
  <c r="Q16" i="13"/>
  <c r="AI16" i="13" s="1"/>
  <c r="AI41" i="13" s="1"/>
  <c r="E25" i="1" s="1"/>
  <c r="AG17" i="5"/>
  <c r="AG24" i="5"/>
  <c r="BB18" i="15"/>
  <c r="BB22" i="15"/>
  <c r="BB24" i="15"/>
  <c r="A5" i="17"/>
  <c r="AI41" i="15"/>
  <c r="B26" i="10"/>
  <c r="AG14" i="5"/>
  <c r="AG18" i="5"/>
  <c r="AG21" i="5"/>
  <c r="AG25" i="5"/>
  <c r="AM41" i="15"/>
  <c r="AK41" i="15"/>
  <c r="F7" i="17"/>
  <c r="AH41" i="13"/>
  <c r="E22" i="26" s="1"/>
  <c r="S41" i="15"/>
  <c r="E10" i="17" s="1"/>
  <c r="U41" i="13"/>
  <c r="E9" i="26" s="1"/>
  <c r="AD41" i="15"/>
  <c r="E21" i="17" s="1"/>
  <c r="AF41" i="15"/>
  <c r="E23" i="17" s="1"/>
  <c r="AH41" i="15"/>
  <c r="E38" i="17" s="1"/>
  <c r="AQ41" i="15"/>
  <c r="AE41" i="13"/>
  <c r="E19" i="26" s="1"/>
  <c r="AJ41" i="13"/>
  <c r="E26" i="1" s="1"/>
  <c r="X41" i="15"/>
  <c r="E15" i="17" s="1"/>
  <c r="Z41" i="15"/>
  <c r="E17" i="17" s="1"/>
  <c r="AG70" i="5"/>
  <c r="AG29" i="5"/>
  <c r="AG79" i="5"/>
  <c r="C38" i="1"/>
  <c r="C45" i="1" s="1"/>
  <c r="AB41" i="15"/>
  <c r="E19" i="17" s="1"/>
  <c r="AE41" i="15"/>
  <c r="E22" i="17" s="1"/>
  <c r="AG41" i="15"/>
  <c r="E37" i="17" s="1"/>
  <c r="AJ41" i="15"/>
  <c r="T826" i="5"/>
  <c r="X826" i="5"/>
  <c r="Y41" i="13"/>
  <c r="E15" i="1" s="1"/>
  <c r="Y650" i="5"/>
  <c r="U650" i="5"/>
  <c r="X650" i="5"/>
  <c r="T650" i="5"/>
  <c r="W650" i="5"/>
  <c r="V650" i="5"/>
  <c r="Y646" i="5"/>
  <c r="U646" i="5"/>
  <c r="X646" i="5"/>
  <c r="T646" i="5"/>
  <c r="W646" i="5"/>
  <c r="V646" i="5"/>
  <c r="Y642" i="5"/>
  <c r="U642" i="5"/>
  <c r="X642" i="5"/>
  <c r="T642" i="5"/>
  <c r="W642" i="5"/>
  <c r="V642" i="5"/>
  <c r="Y122" i="5"/>
  <c r="X122" i="5"/>
  <c r="W122" i="5"/>
  <c r="V122" i="5"/>
  <c r="U122" i="5"/>
  <c r="T122" i="5"/>
  <c r="U826" i="5"/>
  <c r="L141" i="5"/>
  <c r="AC41" i="13"/>
  <c r="E17" i="26" s="1"/>
  <c r="Z41" i="13"/>
  <c r="Y108" i="5"/>
  <c r="X180" i="5"/>
  <c r="Y180" i="5"/>
  <c r="Y185" i="5"/>
  <c r="X185" i="5"/>
  <c r="U123" i="5"/>
  <c r="T123" i="5"/>
  <c r="X81" i="5"/>
  <c r="Y81" i="5"/>
  <c r="V31" i="5"/>
  <c r="T31" i="5"/>
  <c r="Y62" i="5"/>
  <c r="W62" i="5"/>
  <c r="T15" i="5"/>
  <c r="Y15" i="5"/>
  <c r="X15" i="5"/>
  <c r="W15" i="5"/>
  <c r="Y45" i="5"/>
  <c r="V45" i="5"/>
  <c r="W45" i="5"/>
  <c r="T45" i="5"/>
  <c r="U45" i="5"/>
  <c r="E295" i="5"/>
  <c r="B295" i="5"/>
  <c r="E293" i="5"/>
  <c r="B293" i="5"/>
  <c r="E291" i="5"/>
  <c r="B291" i="5"/>
  <c r="E289" i="5"/>
  <c r="B289" i="5"/>
  <c r="E287" i="5"/>
  <c r="B287" i="5"/>
  <c r="E285" i="5"/>
  <c r="B285" i="5"/>
  <c r="E283" i="5"/>
  <c r="B283" i="5"/>
  <c r="E280" i="5"/>
  <c r="B280" i="5"/>
  <c r="E278" i="5"/>
  <c r="B278" i="5"/>
  <c r="E276" i="5"/>
  <c r="B276" i="5"/>
  <c r="E64" i="5"/>
  <c r="B64" i="5"/>
  <c r="E49" i="5"/>
  <c r="E61" i="5"/>
  <c r="Y638" i="5"/>
  <c r="U638" i="5"/>
  <c r="X638" i="5"/>
  <c r="T638" i="5"/>
  <c r="W638" i="5"/>
  <c r="V638" i="5"/>
  <c r="E673" i="5"/>
  <c r="B673" i="5"/>
  <c r="L9" i="1"/>
  <c r="N9" i="1"/>
  <c r="V823" i="5"/>
  <c r="Y823" i="5"/>
  <c r="U823" i="5"/>
  <c r="X823" i="5"/>
  <c r="T823" i="5"/>
  <c r="W823" i="5"/>
  <c r="X821" i="5"/>
  <c r="T821" i="5"/>
  <c r="W821" i="5"/>
  <c r="V821" i="5"/>
  <c r="Y821" i="5"/>
  <c r="U821" i="5"/>
  <c r="V819" i="5"/>
  <c r="Y819" i="5"/>
  <c r="U819" i="5"/>
  <c r="X819" i="5"/>
  <c r="T819" i="5"/>
  <c r="W819" i="5"/>
  <c r="X817" i="5"/>
  <c r="T817" i="5"/>
  <c r="W817" i="5"/>
  <c r="V817" i="5"/>
  <c r="Y817" i="5"/>
  <c r="U817" i="5"/>
  <c r="V815" i="5"/>
  <c r="Y815" i="5"/>
  <c r="U815" i="5"/>
  <c r="X815" i="5"/>
  <c r="T815" i="5"/>
  <c r="W815" i="5"/>
  <c r="X813" i="5"/>
  <c r="T813" i="5"/>
  <c r="W813" i="5"/>
  <c r="V813" i="5"/>
  <c r="U813" i="5"/>
  <c r="Y813" i="5"/>
  <c r="V811" i="5"/>
  <c r="Y811" i="5"/>
  <c r="U811" i="5"/>
  <c r="X811" i="5"/>
  <c r="T811" i="5"/>
  <c r="W811" i="5"/>
  <c r="X809" i="5"/>
  <c r="T809" i="5"/>
  <c r="W809" i="5"/>
  <c r="V809" i="5"/>
  <c r="Y809" i="5"/>
  <c r="U809" i="5"/>
  <c r="V807" i="5"/>
  <c r="Y807" i="5"/>
  <c r="U807" i="5"/>
  <c r="X807" i="5"/>
  <c r="T807" i="5"/>
  <c r="W807" i="5"/>
  <c r="X805" i="5"/>
  <c r="T805" i="5"/>
  <c r="W805" i="5"/>
  <c r="V805" i="5"/>
  <c r="Y805" i="5"/>
  <c r="U805" i="5"/>
  <c r="V803" i="5"/>
  <c r="Y803" i="5"/>
  <c r="U803" i="5"/>
  <c r="X803" i="5"/>
  <c r="T803" i="5"/>
  <c r="W803" i="5"/>
  <c r="W794" i="5"/>
  <c r="V794" i="5"/>
  <c r="Y794" i="5"/>
  <c r="U794" i="5"/>
  <c r="T794" i="5"/>
  <c r="X794" i="5"/>
  <c r="Y792" i="5"/>
  <c r="U792" i="5"/>
  <c r="W792" i="5"/>
  <c r="X792" i="5"/>
  <c r="V792" i="5"/>
  <c r="T792" i="5"/>
  <c r="W790" i="5"/>
  <c r="Y790" i="5"/>
  <c r="U790" i="5"/>
  <c r="V790" i="5"/>
  <c r="T790" i="5"/>
  <c r="Y788" i="5"/>
  <c r="U788" i="5"/>
  <c r="W788" i="5"/>
  <c r="X788" i="5"/>
  <c r="V788" i="5"/>
  <c r="T788" i="5"/>
  <c r="W786" i="5"/>
  <c r="Y786" i="5"/>
  <c r="U786" i="5"/>
  <c r="X786" i="5"/>
  <c r="V786" i="5"/>
  <c r="T786" i="5"/>
  <c r="Y784" i="5"/>
  <c r="U784" i="5"/>
  <c r="W784" i="5"/>
  <c r="T784" i="5"/>
  <c r="X784" i="5"/>
  <c r="V784" i="5"/>
  <c r="W782" i="5"/>
  <c r="Y782" i="5"/>
  <c r="U782" i="5"/>
  <c r="X782" i="5"/>
  <c r="V782" i="5"/>
  <c r="T782" i="5"/>
  <c r="Y780" i="5"/>
  <c r="U780" i="5"/>
  <c r="W780" i="5"/>
  <c r="V780" i="5"/>
  <c r="T780" i="5"/>
  <c r="W778" i="5"/>
  <c r="Y778" i="5"/>
  <c r="U778" i="5"/>
  <c r="T778" i="5"/>
  <c r="X778" i="5"/>
  <c r="Y776" i="5"/>
  <c r="U776" i="5"/>
  <c r="W776" i="5"/>
  <c r="X776" i="5"/>
  <c r="V776" i="5"/>
  <c r="T776" i="5"/>
  <c r="W774" i="5"/>
  <c r="Y774" i="5"/>
  <c r="U774" i="5"/>
  <c r="V774" i="5"/>
  <c r="T774" i="5"/>
  <c r="X774" i="5"/>
  <c r="Y772" i="5"/>
  <c r="U772" i="5"/>
  <c r="W772" i="5"/>
  <c r="X772" i="5"/>
  <c r="V772" i="5"/>
  <c r="T772" i="5"/>
  <c r="W770" i="5"/>
  <c r="Y770" i="5"/>
  <c r="U770" i="5"/>
  <c r="X770" i="5"/>
  <c r="V770" i="5"/>
  <c r="T770" i="5"/>
  <c r="X761" i="5"/>
  <c r="T761" i="5"/>
  <c r="V761" i="5"/>
  <c r="Y761" i="5"/>
  <c r="W761" i="5"/>
  <c r="U761" i="5"/>
  <c r="V759" i="5"/>
  <c r="X759" i="5"/>
  <c r="T759" i="5"/>
  <c r="W759" i="5"/>
  <c r="U759" i="5"/>
  <c r="Y759" i="5"/>
  <c r="X757" i="5"/>
  <c r="T757" i="5"/>
  <c r="V757" i="5"/>
  <c r="Y757" i="5"/>
  <c r="W757" i="5"/>
  <c r="U757" i="5"/>
  <c r="V755" i="5"/>
  <c r="X755" i="5"/>
  <c r="T755" i="5"/>
  <c r="U755" i="5"/>
  <c r="Y755" i="5"/>
  <c r="W755" i="5"/>
  <c r="X753" i="5"/>
  <c r="T753" i="5"/>
  <c r="V753" i="5"/>
  <c r="W753" i="5"/>
  <c r="U753" i="5"/>
  <c r="V751" i="5"/>
  <c r="X751" i="5"/>
  <c r="T751" i="5"/>
  <c r="Y751" i="5"/>
  <c r="W751" i="5"/>
  <c r="U751" i="5"/>
  <c r="X749" i="5"/>
  <c r="T749" i="5"/>
  <c r="V749" i="5"/>
  <c r="U749" i="5"/>
  <c r="Y749" i="5"/>
  <c r="W749" i="5"/>
  <c r="V747" i="5"/>
  <c r="X747" i="5"/>
  <c r="T747" i="5"/>
  <c r="Y747" i="5"/>
  <c r="W747" i="5"/>
  <c r="U747" i="5"/>
  <c r="X745" i="5"/>
  <c r="T745" i="5"/>
  <c r="V745" i="5"/>
  <c r="Y745" i="5"/>
  <c r="W745" i="5"/>
  <c r="U745" i="5"/>
  <c r="V743" i="5"/>
  <c r="X743" i="5"/>
  <c r="T743" i="5"/>
  <c r="W743" i="5"/>
  <c r="U743" i="5"/>
  <c r="Y743" i="5"/>
  <c r="X741" i="5"/>
  <c r="T741" i="5"/>
  <c r="V741" i="5"/>
  <c r="Y741" i="5"/>
  <c r="W741" i="5"/>
  <c r="U741" i="5"/>
  <c r="V739" i="5"/>
  <c r="X739" i="5"/>
  <c r="T739" i="5"/>
  <c r="U739" i="5"/>
  <c r="Y739" i="5"/>
  <c r="W739" i="5"/>
  <c r="X737" i="5"/>
  <c r="T737" i="5"/>
  <c r="V737" i="5"/>
  <c r="W737" i="5"/>
  <c r="U737" i="5"/>
  <c r="Y728" i="5"/>
  <c r="U728" i="5"/>
  <c r="W728" i="5"/>
  <c r="V728" i="5"/>
  <c r="T728" i="5"/>
  <c r="X728" i="5"/>
  <c r="W726" i="5"/>
  <c r="Y726" i="5"/>
  <c r="T726" i="5"/>
  <c r="X726" i="5"/>
  <c r="V726" i="5"/>
  <c r="U726" i="5"/>
  <c r="Y724" i="5"/>
  <c r="U724" i="5"/>
  <c r="X724" i="5"/>
  <c r="W724" i="5"/>
  <c r="V724" i="5"/>
  <c r="T724" i="5"/>
  <c r="W722" i="5"/>
  <c r="U722" i="5"/>
  <c r="Y722" i="5"/>
  <c r="T722" i="5"/>
  <c r="X722" i="5"/>
  <c r="Y720" i="5"/>
  <c r="U720" i="5"/>
  <c r="T720" i="5"/>
  <c r="X720" i="5"/>
  <c r="W720" i="5"/>
  <c r="V720" i="5"/>
  <c r="W718" i="5"/>
  <c r="V718" i="5"/>
  <c r="U718" i="5"/>
  <c r="Y718" i="5"/>
  <c r="T718" i="5"/>
  <c r="Y716" i="5"/>
  <c r="U716" i="5"/>
  <c r="V716" i="5"/>
  <c r="T716" i="5"/>
  <c r="X716" i="5"/>
  <c r="W716" i="5"/>
  <c r="W714" i="5"/>
  <c r="X714" i="5"/>
  <c r="V714" i="5"/>
  <c r="U714" i="5"/>
  <c r="Y714" i="5"/>
  <c r="T714" i="5"/>
  <c r="Y712" i="5"/>
  <c r="U712" i="5"/>
  <c r="W712" i="5"/>
  <c r="V712" i="5"/>
  <c r="T712" i="5"/>
  <c r="X712" i="5"/>
  <c r="W710" i="5"/>
  <c r="Y710" i="5"/>
  <c r="T710" i="5"/>
  <c r="X710" i="5"/>
  <c r="V710" i="5"/>
  <c r="U710" i="5"/>
  <c r="Y708" i="5"/>
  <c r="U708" i="5"/>
  <c r="X708" i="5"/>
  <c r="W708" i="5"/>
  <c r="V708" i="5"/>
  <c r="T708" i="5"/>
  <c r="W706" i="5"/>
  <c r="U706" i="5"/>
  <c r="Y706" i="5"/>
  <c r="T706" i="5"/>
  <c r="X706" i="5"/>
  <c r="Y704" i="5"/>
  <c r="U704" i="5"/>
  <c r="T704" i="5"/>
  <c r="X704" i="5"/>
  <c r="W704" i="5"/>
  <c r="V704" i="5"/>
  <c r="V695" i="5"/>
  <c r="X695" i="5"/>
  <c r="W695" i="5"/>
  <c r="U695" i="5"/>
  <c r="Y695" i="5"/>
  <c r="T695" i="5"/>
  <c r="X693" i="5"/>
  <c r="T693" i="5"/>
  <c r="Y693" i="5"/>
  <c r="W693" i="5"/>
  <c r="V693" i="5"/>
  <c r="V691" i="5"/>
  <c r="W691" i="5"/>
  <c r="U691" i="5"/>
  <c r="Y691" i="5"/>
  <c r="T691" i="5"/>
  <c r="X691" i="5"/>
  <c r="X689" i="5"/>
  <c r="T689" i="5"/>
  <c r="W689" i="5"/>
  <c r="V689" i="5"/>
  <c r="U689" i="5"/>
  <c r="Y689" i="5"/>
  <c r="V687" i="5"/>
  <c r="U687" i="5"/>
  <c r="Y687" i="5"/>
  <c r="T687" i="5"/>
  <c r="X687" i="5"/>
  <c r="X685" i="5"/>
  <c r="T685" i="5"/>
  <c r="V685" i="5"/>
  <c r="U685" i="5"/>
  <c r="Y685" i="5"/>
  <c r="W685" i="5"/>
  <c r="V683" i="5"/>
  <c r="Y683" i="5"/>
  <c r="T683" i="5"/>
  <c r="X683" i="5"/>
  <c r="W683" i="5"/>
  <c r="U683" i="5"/>
  <c r="X681" i="5"/>
  <c r="T681" i="5"/>
  <c r="U681" i="5"/>
  <c r="Y681" i="5"/>
  <c r="W681" i="5"/>
  <c r="V681" i="5"/>
  <c r="V679" i="5"/>
  <c r="X679" i="5"/>
  <c r="W679" i="5"/>
  <c r="U679" i="5"/>
  <c r="Y679" i="5"/>
  <c r="T679" i="5"/>
  <c r="X677" i="5"/>
  <c r="T677" i="5"/>
  <c r="Y677" i="5"/>
  <c r="W677" i="5"/>
  <c r="V677" i="5"/>
  <c r="V675" i="5"/>
  <c r="W675" i="5"/>
  <c r="U675" i="5"/>
  <c r="Y675" i="5"/>
  <c r="T675" i="5"/>
  <c r="X675" i="5"/>
  <c r="X673" i="5"/>
  <c r="T673" i="5"/>
  <c r="W673" i="5"/>
  <c r="V673" i="5"/>
  <c r="U673" i="5"/>
  <c r="Y673" i="5"/>
  <c r="V671" i="5"/>
  <c r="U671" i="5"/>
  <c r="Y671" i="5"/>
  <c r="T671" i="5"/>
  <c r="X671" i="5"/>
  <c r="W662" i="5"/>
  <c r="U662" i="5"/>
  <c r="Y662" i="5"/>
  <c r="T662" i="5"/>
  <c r="X662" i="5"/>
  <c r="V662" i="5"/>
  <c r="Y660" i="5"/>
  <c r="U660" i="5"/>
  <c r="T660" i="5"/>
  <c r="X660" i="5"/>
  <c r="W660" i="5"/>
  <c r="V660" i="5"/>
  <c r="W658" i="5"/>
  <c r="V658" i="5"/>
  <c r="U658" i="5"/>
  <c r="Y658" i="5"/>
  <c r="T658" i="5"/>
  <c r="X658" i="5"/>
  <c r="Y656" i="5"/>
  <c r="U656" i="5"/>
  <c r="V656" i="5"/>
  <c r="T656" i="5"/>
  <c r="X656" i="5"/>
  <c r="W656" i="5"/>
  <c r="W654" i="5"/>
  <c r="X654" i="5"/>
  <c r="V654" i="5"/>
  <c r="U654" i="5"/>
  <c r="Y654" i="5"/>
  <c r="T654" i="5"/>
  <c r="Y652" i="5"/>
  <c r="U652" i="5"/>
  <c r="W652" i="5"/>
  <c r="V652" i="5"/>
  <c r="T652" i="5"/>
  <c r="W648" i="5"/>
  <c r="V648" i="5"/>
  <c r="Y648" i="5"/>
  <c r="U648" i="5"/>
  <c r="X648" i="5"/>
  <c r="T648" i="5"/>
  <c r="W644" i="5"/>
  <c r="V644" i="5"/>
  <c r="Y644" i="5"/>
  <c r="U644" i="5"/>
  <c r="X644" i="5"/>
  <c r="T644" i="5"/>
  <c r="W640" i="5"/>
  <c r="V640" i="5"/>
  <c r="Y640" i="5"/>
  <c r="U640" i="5"/>
  <c r="X640" i="5"/>
  <c r="T640" i="5"/>
  <c r="X178" i="5"/>
  <c r="Y178" i="5"/>
  <c r="T130" i="5"/>
  <c r="U130" i="5"/>
  <c r="E30" i="5"/>
  <c r="E34" i="5"/>
  <c r="E38" i="5"/>
  <c r="V74" i="5"/>
  <c r="I75" i="5"/>
  <c r="U390" i="5"/>
  <c r="W394" i="5"/>
  <c r="Y398" i="5"/>
  <c r="W409" i="5"/>
  <c r="T413" i="5"/>
  <c r="W417" i="5"/>
  <c r="U420" i="5"/>
  <c r="Y420" i="5"/>
  <c r="X386" i="5"/>
  <c r="V386" i="5"/>
  <c r="Y374" i="5"/>
  <c r="X378" i="5"/>
  <c r="U332" i="5"/>
  <c r="U343" i="5"/>
  <c r="U347" i="5"/>
  <c r="U351" i="5"/>
  <c r="X355" i="5"/>
  <c r="U359" i="5"/>
  <c r="W363" i="5"/>
  <c r="U309" i="5"/>
  <c r="Y309" i="5"/>
  <c r="X313" i="5"/>
  <c r="V313" i="5"/>
  <c r="X317" i="5"/>
  <c r="V317" i="5"/>
  <c r="X321" i="5"/>
  <c r="V321" i="5"/>
  <c r="U325" i="5"/>
  <c r="Y325" i="5"/>
  <c r="X329" i="5"/>
  <c r="V329" i="5"/>
  <c r="V293" i="5"/>
  <c r="T283" i="5"/>
  <c r="X283" i="5"/>
  <c r="T287" i="5"/>
  <c r="X287" i="5"/>
  <c r="V280" i="5"/>
  <c r="V250" i="5"/>
  <c r="T250" i="5"/>
  <c r="U254" i="5"/>
  <c r="Y254" i="5"/>
  <c r="V258" i="5"/>
  <c r="V262" i="5"/>
  <c r="U266" i="5"/>
  <c r="W228" i="5"/>
  <c r="U228" i="5"/>
  <c r="T232" i="5"/>
  <c r="X232" i="5"/>
  <c r="W243" i="5"/>
  <c r="U243" i="5"/>
  <c r="W247" i="5"/>
  <c r="U247" i="5"/>
  <c r="W212" i="5"/>
  <c r="W216" i="5"/>
  <c r="U223" i="5"/>
  <c r="Y223" i="5"/>
  <c r="U227" i="5"/>
  <c r="Y227" i="5"/>
  <c r="V443" i="5"/>
  <c r="X443" i="5"/>
  <c r="V459" i="5"/>
  <c r="X459" i="5"/>
  <c r="W483" i="5"/>
  <c r="Y483" i="5"/>
  <c r="W508" i="5"/>
  <c r="Y508" i="5"/>
  <c r="W524" i="5"/>
  <c r="Y524" i="5"/>
  <c r="V550" i="5"/>
  <c r="X550" i="5"/>
  <c r="W574" i="5"/>
  <c r="Y574" i="5"/>
  <c r="W590" i="5"/>
  <c r="Y590" i="5"/>
  <c r="Y630" i="5"/>
  <c r="U614" i="5"/>
  <c r="W614" i="5"/>
  <c r="U431" i="5"/>
  <c r="V453" i="5"/>
  <c r="U473" i="5"/>
  <c r="W489" i="5"/>
  <c r="T510" i="5"/>
  <c r="V510" i="5"/>
  <c r="T526" i="5"/>
  <c r="V526" i="5"/>
  <c r="U548" i="5"/>
  <c r="W548" i="5"/>
  <c r="U564" i="5"/>
  <c r="W564" i="5"/>
  <c r="T584" i="5"/>
  <c r="V584" i="5"/>
  <c r="T608" i="5"/>
  <c r="T624" i="5"/>
  <c r="T424" i="5"/>
  <c r="V432" i="5"/>
  <c r="U446" i="5"/>
  <c r="U454" i="5"/>
  <c r="W462" i="5"/>
  <c r="V478" i="5"/>
  <c r="T486" i="5"/>
  <c r="T494" i="5"/>
  <c r="T509" i="5"/>
  <c r="T517" i="5"/>
  <c r="T525" i="5"/>
  <c r="U539" i="5"/>
  <c r="U547" i="5"/>
  <c r="U555" i="5"/>
  <c r="U563" i="5"/>
  <c r="T579" i="5"/>
  <c r="T587" i="5"/>
  <c r="T595" i="5"/>
  <c r="U609" i="5"/>
  <c r="U617" i="5"/>
  <c r="U625" i="5"/>
  <c r="V191" i="5"/>
  <c r="X191" i="5"/>
  <c r="V195" i="5"/>
  <c r="X195" i="5"/>
  <c r="U200" i="5"/>
  <c r="T200" i="5"/>
  <c r="X157" i="5"/>
  <c r="V162" i="5"/>
  <c r="X162" i="5"/>
  <c r="V168" i="5"/>
  <c r="W168" i="5"/>
  <c r="V180" i="5"/>
  <c r="W185" i="5"/>
  <c r="X176" i="5"/>
  <c r="Y176" i="5"/>
  <c r="T155" i="5"/>
  <c r="U155" i="5"/>
  <c r="Y132" i="5"/>
  <c r="V144" i="5"/>
  <c r="W144" i="5"/>
  <c r="U148" i="5"/>
  <c r="V152" i="5"/>
  <c r="T134" i="5"/>
  <c r="U134" i="5"/>
  <c r="T145" i="5"/>
  <c r="U145" i="5"/>
  <c r="T149" i="5"/>
  <c r="U149" i="5"/>
  <c r="Y153" i="5"/>
  <c r="W153" i="5"/>
  <c r="U131" i="5"/>
  <c r="W123" i="5"/>
  <c r="U91" i="5"/>
  <c r="X91" i="5"/>
  <c r="U81" i="5"/>
  <c r="W84" i="5"/>
  <c r="U84" i="5"/>
  <c r="Y88" i="5"/>
  <c r="X88" i="5"/>
  <c r="W31" i="5"/>
  <c r="T62" i="5"/>
  <c r="W51" i="5"/>
  <c r="U51" i="5"/>
  <c r="X51" i="5"/>
  <c r="V51" i="5"/>
  <c r="Y55" i="5"/>
  <c r="W55" i="5"/>
  <c r="U55" i="5"/>
  <c r="X55" i="5"/>
  <c r="V55" i="5"/>
  <c r="Y59" i="5"/>
  <c r="W59" i="5"/>
  <c r="U59" i="5"/>
  <c r="X59" i="5"/>
  <c r="V59" i="5"/>
  <c r="X45" i="5"/>
  <c r="U15" i="5"/>
  <c r="U133" i="5"/>
  <c r="X133" i="5"/>
  <c r="Y133" i="5"/>
  <c r="V133" i="5"/>
  <c r="Y30" i="5"/>
  <c r="V30" i="5"/>
  <c r="W30" i="5"/>
  <c r="T30" i="5"/>
  <c r="U30" i="5"/>
  <c r="Y22" i="5"/>
  <c r="V22" i="5"/>
  <c r="W22" i="5"/>
  <c r="T22" i="5"/>
  <c r="U22" i="5"/>
  <c r="E597" i="5"/>
  <c r="B597" i="5"/>
  <c r="E595" i="5"/>
  <c r="B595" i="5"/>
  <c r="E593" i="5"/>
  <c r="B593" i="5"/>
  <c r="E591" i="5"/>
  <c r="B591" i="5"/>
  <c r="E589" i="5"/>
  <c r="B589" i="5"/>
  <c r="E587" i="5"/>
  <c r="B587" i="5"/>
  <c r="E585" i="5"/>
  <c r="B585" i="5"/>
  <c r="E583" i="5"/>
  <c r="B583" i="5"/>
  <c r="E581" i="5"/>
  <c r="B581" i="5"/>
  <c r="E579" i="5"/>
  <c r="B579" i="5"/>
  <c r="E577" i="5"/>
  <c r="B577" i="5"/>
  <c r="E575" i="5"/>
  <c r="B575" i="5"/>
  <c r="E573" i="5"/>
  <c r="B573" i="5"/>
  <c r="E465" i="5"/>
  <c r="B465" i="5"/>
  <c r="E463" i="5"/>
  <c r="B463" i="5"/>
  <c r="E461" i="5"/>
  <c r="B461" i="5"/>
  <c r="E459" i="5"/>
  <c r="B459" i="5"/>
  <c r="E457" i="5"/>
  <c r="B457" i="5"/>
  <c r="E455" i="5"/>
  <c r="B455" i="5"/>
  <c r="E453" i="5"/>
  <c r="B453" i="5"/>
  <c r="E451" i="5"/>
  <c r="B451" i="5"/>
  <c r="E449" i="5"/>
  <c r="B449" i="5"/>
  <c r="E447" i="5"/>
  <c r="B447" i="5"/>
  <c r="E445" i="5"/>
  <c r="B445" i="5"/>
  <c r="E443" i="5"/>
  <c r="B443" i="5"/>
  <c r="E441" i="5"/>
  <c r="B441" i="5"/>
  <c r="E332" i="5"/>
  <c r="B332" i="5"/>
  <c r="E324" i="5"/>
  <c r="B324" i="5"/>
  <c r="E316" i="5"/>
  <c r="B316" i="5"/>
  <c r="E308" i="5"/>
  <c r="B308" i="5"/>
  <c r="E263" i="5"/>
  <c r="B263" i="5"/>
  <c r="E255" i="5"/>
  <c r="B255" i="5"/>
  <c r="W671" i="5"/>
  <c r="E691" i="5"/>
  <c r="B691" i="5"/>
  <c r="V722" i="5"/>
  <c r="E775" i="5"/>
  <c r="B775" i="5"/>
  <c r="X387" i="5"/>
  <c r="Y390" i="5"/>
  <c r="V390" i="5"/>
  <c r="X391" i="5"/>
  <c r="T394" i="5"/>
  <c r="X394" i="5"/>
  <c r="U395" i="5"/>
  <c r="U398" i="5"/>
  <c r="W398" i="5"/>
  <c r="Y399" i="5"/>
  <c r="T409" i="5"/>
  <c r="X409" i="5"/>
  <c r="Y410" i="5"/>
  <c r="W413" i="5"/>
  <c r="U413" i="5"/>
  <c r="U414" i="5"/>
  <c r="T417" i="5"/>
  <c r="X417" i="5"/>
  <c r="Y418" i="5"/>
  <c r="T420" i="5"/>
  <c r="X420" i="5"/>
  <c r="W421" i="5"/>
  <c r="T383" i="5"/>
  <c r="V383" i="5"/>
  <c r="Y386" i="5"/>
  <c r="W364" i="5"/>
  <c r="Y364" i="5"/>
  <c r="T374" i="5"/>
  <c r="T375" i="5"/>
  <c r="X375" i="5"/>
  <c r="U378" i="5"/>
  <c r="V379" i="5"/>
  <c r="U379" i="5"/>
  <c r="X330" i="5"/>
  <c r="V332" i="5"/>
  <c r="T332" i="5"/>
  <c r="V333" i="5"/>
  <c r="V343" i="5"/>
  <c r="T343" i="5"/>
  <c r="V344" i="5"/>
  <c r="V347" i="5"/>
  <c r="T347" i="5"/>
  <c r="Y348" i="5"/>
  <c r="V351" i="5"/>
  <c r="T351" i="5"/>
  <c r="V352" i="5"/>
  <c r="T355" i="5"/>
  <c r="V355" i="5"/>
  <c r="Y356" i="5"/>
  <c r="Y359" i="5"/>
  <c r="V359" i="5"/>
  <c r="W360" i="5"/>
  <c r="T363" i="5"/>
  <c r="X363" i="5"/>
  <c r="V309" i="5"/>
  <c r="U310" i="5"/>
  <c r="Y310" i="5"/>
  <c r="Y313" i="5"/>
  <c r="V314" i="5"/>
  <c r="T314" i="5"/>
  <c r="Y317" i="5"/>
  <c r="U318" i="5"/>
  <c r="Y318" i="5"/>
  <c r="Y321" i="5"/>
  <c r="V322" i="5"/>
  <c r="T322" i="5"/>
  <c r="V325" i="5"/>
  <c r="U326" i="5"/>
  <c r="Y326" i="5"/>
  <c r="Y329" i="5"/>
  <c r="U293" i="5"/>
  <c r="Y293" i="5"/>
  <c r="Y294" i="5"/>
  <c r="Y296" i="5"/>
  <c r="W283" i="5"/>
  <c r="W284" i="5"/>
  <c r="U284" i="5"/>
  <c r="W287" i="5"/>
  <c r="W288" i="5"/>
  <c r="U288" i="5"/>
  <c r="Y277" i="5"/>
  <c r="W277" i="5"/>
  <c r="W280" i="5"/>
  <c r="Y250" i="5"/>
  <c r="W250" i="5"/>
  <c r="W251" i="5"/>
  <c r="T254" i="5"/>
  <c r="X254" i="5"/>
  <c r="V255" i="5"/>
  <c r="U258" i="5"/>
  <c r="Y258" i="5"/>
  <c r="V259" i="5"/>
  <c r="U262" i="5"/>
  <c r="Y262" i="5"/>
  <c r="Y263" i="5"/>
  <c r="V266" i="5"/>
  <c r="T266" i="5"/>
  <c r="V267" i="5"/>
  <c r="X228" i="5"/>
  <c r="V228" i="5"/>
  <c r="V229" i="5"/>
  <c r="U232" i="5"/>
  <c r="Y232" i="5"/>
  <c r="V233" i="5"/>
  <c r="X243" i="5"/>
  <c r="V243" i="5"/>
  <c r="V244" i="5"/>
  <c r="X247" i="5"/>
  <c r="V247" i="5"/>
  <c r="W209" i="5"/>
  <c r="T212" i="5"/>
  <c r="X212" i="5"/>
  <c r="W213" i="5"/>
  <c r="T216" i="5"/>
  <c r="X216" i="5"/>
  <c r="W217" i="5"/>
  <c r="T220" i="5"/>
  <c r="T223" i="5"/>
  <c r="X223" i="5"/>
  <c r="W224" i="5"/>
  <c r="T227" i="5"/>
  <c r="X227" i="5"/>
  <c r="U443" i="5"/>
  <c r="W443" i="5"/>
  <c r="U459" i="5"/>
  <c r="W459" i="5"/>
  <c r="T483" i="5"/>
  <c r="V483" i="5"/>
  <c r="T508" i="5"/>
  <c r="V508" i="5"/>
  <c r="T524" i="5"/>
  <c r="V524" i="5"/>
  <c r="U550" i="5"/>
  <c r="W550" i="5"/>
  <c r="T574" i="5"/>
  <c r="V574" i="5"/>
  <c r="T590" i="5"/>
  <c r="V590" i="5"/>
  <c r="T630" i="5"/>
  <c r="Y614" i="5"/>
  <c r="W431" i="5"/>
  <c r="Y431" i="5"/>
  <c r="T453" i="5"/>
  <c r="U453" i="5"/>
  <c r="W473" i="5"/>
  <c r="Y473" i="5"/>
  <c r="U489" i="5"/>
  <c r="T489" i="5"/>
  <c r="X510" i="5"/>
  <c r="X526" i="5"/>
  <c r="Y548" i="5"/>
  <c r="Y564" i="5"/>
  <c r="X584" i="5"/>
  <c r="V608" i="5"/>
  <c r="X608" i="5"/>
  <c r="V624" i="5"/>
  <c r="X624" i="5"/>
  <c r="V424" i="5"/>
  <c r="X424" i="5"/>
  <c r="T432" i="5"/>
  <c r="U432" i="5"/>
  <c r="W446" i="5"/>
  <c r="Y446" i="5"/>
  <c r="W454" i="5"/>
  <c r="Y454" i="5"/>
  <c r="U462" i="5"/>
  <c r="T462" i="5"/>
  <c r="T478" i="5"/>
  <c r="U478" i="5"/>
  <c r="V486" i="5"/>
  <c r="X486" i="5"/>
  <c r="V494" i="5"/>
  <c r="X494" i="5"/>
  <c r="V509" i="5"/>
  <c r="X509" i="5"/>
  <c r="V517" i="5"/>
  <c r="X517" i="5"/>
  <c r="V525" i="5"/>
  <c r="X525" i="5"/>
  <c r="W539" i="5"/>
  <c r="Y539" i="5"/>
  <c r="W547" i="5"/>
  <c r="Y547" i="5"/>
  <c r="W555" i="5"/>
  <c r="Y555" i="5"/>
  <c r="W563" i="5"/>
  <c r="Y563" i="5"/>
  <c r="V579" i="5"/>
  <c r="X579" i="5"/>
  <c r="V587" i="5"/>
  <c r="X587" i="5"/>
  <c r="V595" i="5"/>
  <c r="X595" i="5"/>
  <c r="W609" i="5"/>
  <c r="Y609" i="5"/>
  <c r="W617" i="5"/>
  <c r="Y617" i="5"/>
  <c r="W625" i="5"/>
  <c r="Y625" i="5"/>
  <c r="W188" i="5"/>
  <c r="T188" i="5"/>
  <c r="U191" i="5"/>
  <c r="W191" i="5"/>
  <c r="W192" i="5"/>
  <c r="U195" i="5"/>
  <c r="W195" i="5"/>
  <c r="W196" i="5"/>
  <c r="Y200" i="5"/>
  <c r="X200" i="5"/>
  <c r="U157" i="5"/>
  <c r="U158" i="5"/>
  <c r="W158" i="5"/>
  <c r="U162" i="5"/>
  <c r="W162" i="5"/>
  <c r="U164" i="5"/>
  <c r="W164" i="5"/>
  <c r="U168" i="5"/>
  <c r="U176" i="5"/>
  <c r="W180" i="5"/>
  <c r="Y181" i="5"/>
  <c r="V185" i="5"/>
  <c r="X186" i="5"/>
  <c r="Y155" i="5"/>
  <c r="W132" i="5"/>
  <c r="V132" i="5"/>
  <c r="X134" i="5"/>
  <c r="U144" i="5"/>
  <c r="Y145" i="5"/>
  <c r="T148" i="5"/>
  <c r="V149" i="5"/>
  <c r="U152" i="5"/>
  <c r="U153" i="5"/>
  <c r="T127" i="5"/>
  <c r="Y127" i="5"/>
  <c r="T131" i="5"/>
  <c r="T128" i="5"/>
  <c r="U128" i="5"/>
  <c r="V123" i="5"/>
  <c r="Y120" i="5"/>
  <c r="W120" i="5"/>
  <c r="U92" i="5"/>
  <c r="T92" i="5"/>
  <c r="U96" i="5"/>
  <c r="T96" i="5"/>
  <c r="X100" i="5"/>
  <c r="V100" i="5"/>
  <c r="X111" i="5"/>
  <c r="V111" i="5"/>
  <c r="X115" i="5"/>
  <c r="V115" i="5"/>
  <c r="Y91" i="5"/>
  <c r="V81" i="5"/>
  <c r="Y36" i="5"/>
  <c r="X36" i="5"/>
  <c r="W67" i="5"/>
  <c r="U67" i="5"/>
  <c r="X31" i="5"/>
  <c r="X62" i="5"/>
  <c r="X65" i="5"/>
  <c r="V65" i="5"/>
  <c r="Y35" i="5"/>
  <c r="X35" i="5"/>
  <c r="W35" i="5"/>
  <c r="V35" i="5"/>
  <c r="U35" i="5"/>
  <c r="T23" i="5"/>
  <c r="Y23" i="5"/>
  <c r="X23" i="5"/>
  <c r="W23" i="5"/>
  <c r="V15" i="5"/>
  <c r="E630" i="5"/>
  <c r="B630" i="5"/>
  <c r="E294" i="5"/>
  <c r="B294" i="5"/>
  <c r="E292" i="5"/>
  <c r="B292" i="5"/>
  <c r="E290" i="5"/>
  <c r="B290" i="5"/>
  <c r="E288" i="5"/>
  <c r="B288" i="5"/>
  <c r="E286" i="5"/>
  <c r="B286" i="5"/>
  <c r="E284" i="5"/>
  <c r="B284" i="5"/>
  <c r="E282" i="5"/>
  <c r="B282" i="5"/>
  <c r="E279" i="5"/>
  <c r="B279" i="5"/>
  <c r="E277" i="5"/>
  <c r="B277" i="5"/>
  <c r="E275" i="5"/>
  <c r="B275" i="5"/>
  <c r="U677" i="5"/>
  <c r="E689" i="5"/>
  <c r="B689" i="5"/>
  <c r="V706" i="5"/>
  <c r="X718" i="5"/>
  <c r="E803" i="5"/>
  <c r="B803" i="5"/>
  <c r="H74" i="5"/>
  <c r="G43" i="5"/>
  <c r="U42" i="5"/>
  <c r="U304" i="5"/>
  <c r="U436" i="5"/>
  <c r="U568" i="5"/>
  <c r="M700" i="5"/>
  <c r="U700" i="5"/>
  <c r="M832" i="5"/>
  <c r="X41" i="13"/>
  <c r="E12" i="26" s="1"/>
  <c r="T387" i="5"/>
  <c r="W390" i="5"/>
  <c r="W392" i="5"/>
  <c r="U394" i="5"/>
  <c r="U396" i="5"/>
  <c r="V398" i="5"/>
  <c r="V407" i="5"/>
  <c r="U409" i="5"/>
  <c r="W411" i="5"/>
  <c r="X413" i="5"/>
  <c r="W415" i="5"/>
  <c r="U417" i="5"/>
  <c r="T421" i="5"/>
  <c r="V381" i="5"/>
  <c r="W383" i="5"/>
  <c r="Y365" i="5"/>
  <c r="W374" i="5"/>
  <c r="U376" i="5"/>
  <c r="Y378" i="5"/>
  <c r="W380" i="5"/>
  <c r="Y332" i="5"/>
  <c r="Y341" i="5"/>
  <c r="Y343" i="5"/>
  <c r="Y345" i="5"/>
  <c r="Y347" i="5"/>
  <c r="Y349" i="5"/>
  <c r="Y351" i="5"/>
  <c r="Y353" i="5"/>
  <c r="Y355" i="5"/>
  <c r="X357" i="5"/>
  <c r="W359" i="5"/>
  <c r="X361" i="5"/>
  <c r="U363" i="5"/>
  <c r="T310" i="5"/>
  <c r="Y314" i="5"/>
  <c r="T318" i="5"/>
  <c r="Y322" i="5"/>
  <c r="T326" i="5"/>
  <c r="T291" i="5"/>
  <c r="T293" i="5"/>
  <c r="T295" i="5"/>
  <c r="Y297" i="5"/>
  <c r="X284" i="5"/>
  <c r="X288" i="5"/>
  <c r="T278" i="5"/>
  <c r="T280" i="5"/>
  <c r="T251" i="5"/>
  <c r="Y256" i="5"/>
  <c r="T258" i="5"/>
  <c r="Y260" i="5"/>
  <c r="T262" i="5"/>
  <c r="Y264" i="5"/>
  <c r="Y266" i="5"/>
  <c r="Y275" i="5"/>
  <c r="U229" i="5"/>
  <c r="U233" i="5"/>
  <c r="U244" i="5"/>
  <c r="X210" i="5"/>
  <c r="U212" i="5"/>
  <c r="X214" i="5"/>
  <c r="U216" i="5"/>
  <c r="U218" i="5"/>
  <c r="W220" i="5"/>
  <c r="T224" i="5"/>
  <c r="V630" i="5"/>
  <c r="T431" i="5"/>
  <c r="X453" i="5"/>
  <c r="T473" i="5"/>
  <c r="Y489" i="5"/>
  <c r="U608" i="5"/>
  <c r="U624" i="5"/>
  <c r="U424" i="5"/>
  <c r="X432" i="5"/>
  <c r="T446" i="5"/>
  <c r="T454" i="5"/>
  <c r="Y462" i="5"/>
  <c r="X478" i="5"/>
  <c r="U486" i="5"/>
  <c r="U494" i="5"/>
  <c r="U509" i="5"/>
  <c r="U517" i="5"/>
  <c r="U525" i="5"/>
  <c r="T539" i="5"/>
  <c r="T547" i="5"/>
  <c r="T555" i="5"/>
  <c r="T563" i="5"/>
  <c r="U579" i="5"/>
  <c r="U587" i="5"/>
  <c r="U595" i="5"/>
  <c r="T609" i="5"/>
  <c r="T617" i="5"/>
  <c r="T625" i="5"/>
  <c r="U192" i="5"/>
  <c r="U196" i="5"/>
  <c r="W157" i="5"/>
  <c r="U165" i="5"/>
  <c r="Y168" i="5"/>
  <c r="V176" i="5"/>
  <c r="U177" i="5"/>
  <c r="T180" i="5"/>
  <c r="X181" i="5"/>
  <c r="U185" i="5"/>
  <c r="Y186" i="5"/>
  <c r="V155" i="5"/>
  <c r="T132" i="5"/>
  <c r="Y134" i="5"/>
  <c r="T144" i="5"/>
  <c r="V145" i="5"/>
  <c r="X148" i="5"/>
  <c r="W149" i="5"/>
  <c r="T152" i="5"/>
  <c r="Y152" i="5"/>
  <c r="V153" i="5"/>
  <c r="T143" i="5"/>
  <c r="U143" i="5"/>
  <c r="T147" i="5"/>
  <c r="U147" i="5"/>
  <c r="Y151" i="5"/>
  <c r="W151" i="5"/>
  <c r="X127" i="5"/>
  <c r="Y128" i="5"/>
  <c r="X131" i="5"/>
  <c r="T120" i="5"/>
  <c r="Y123" i="5"/>
  <c r="U118" i="5"/>
  <c r="X92" i="5"/>
  <c r="Y95" i="5"/>
  <c r="X96" i="5"/>
  <c r="Y99" i="5"/>
  <c r="U100" i="5"/>
  <c r="Y110" i="5"/>
  <c r="U111" i="5"/>
  <c r="Y114" i="5"/>
  <c r="U115" i="5"/>
  <c r="V91" i="5"/>
  <c r="W81" i="5"/>
  <c r="T36" i="5"/>
  <c r="X67" i="5"/>
  <c r="W77" i="5"/>
  <c r="V77" i="5"/>
  <c r="X84" i="5"/>
  <c r="Y85" i="5"/>
  <c r="T88" i="5"/>
  <c r="U89" i="5"/>
  <c r="X89" i="5"/>
  <c r="W78" i="5"/>
  <c r="U78" i="5"/>
  <c r="W80" i="5"/>
  <c r="U80" i="5"/>
  <c r="Y86" i="5"/>
  <c r="X86" i="5"/>
  <c r="T90" i="5"/>
  <c r="Y90" i="5"/>
  <c r="Y14" i="5"/>
  <c r="U31" i="5"/>
  <c r="Y32" i="5"/>
  <c r="U62" i="5"/>
  <c r="U65" i="5"/>
  <c r="T51" i="5"/>
  <c r="T55" i="5"/>
  <c r="T59" i="5"/>
  <c r="X22" i="5"/>
  <c r="V23" i="5"/>
  <c r="E596" i="5"/>
  <c r="B596" i="5"/>
  <c r="E594" i="5"/>
  <c r="B594" i="5"/>
  <c r="E592" i="5"/>
  <c r="B592" i="5"/>
  <c r="E590" i="5"/>
  <c r="B590" i="5"/>
  <c r="E588" i="5"/>
  <c r="B588" i="5"/>
  <c r="E586" i="5"/>
  <c r="B586" i="5"/>
  <c r="E584" i="5"/>
  <c r="B584" i="5"/>
  <c r="E582" i="5"/>
  <c r="B582" i="5"/>
  <c r="E580" i="5"/>
  <c r="B580" i="5"/>
  <c r="E578" i="5"/>
  <c r="B578" i="5"/>
  <c r="E576" i="5"/>
  <c r="B576" i="5"/>
  <c r="E574" i="5"/>
  <c r="B574" i="5"/>
  <c r="E572" i="5"/>
  <c r="B572" i="5"/>
  <c r="E464" i="5"/>
  <c r="B464" i="5"/>
  <c r="E462" i="5"/>
  <c r="B462" i="5"/>
  <c r="E460" i="5"/>
  <c r="B460" i="5"/>
  <c r="E458" i="5"/>
  <c r="B458" i="5"/>
  <c r="E456" i="5"/>
  <c r="B456" i="5"/>
  <c r="E454" i="5"/>
  <c r="B454" i="5"/>
  <c r="E452" i="5"/>
  <c r="B452" i="5"/>
  <c r="E450" i="5"/>
  <c r="B450" i="5"/>
  <c r="E448" i="5"/>
  <c r="B448" i="5"/>
  <c r="E446" i="5"/>
  <c r="B446" i="5"/>
  <c r="E444" i="5"/>
  <c r="B444" i="5"/>
  <c r="E442" i="5"/>
  <c r="B442" i="5"/>
  <c r="E440" i="5"/>
  <c r="B440" i="5"/>
  <c r="E328" i="5"/>
  <c r="B328" i="5"/>
  <c r="E320" i="5"/>
  <c r="B320" i="5"/>
  <c r="E312" i="5"/>
  <c r="B312" i="5"/>
  <c r="E267" i="5"/>
  <c r="B267" i="5"/>
  <c r="E259" i="5"/>
  <c r="B259" i="5"/>
  <c r="E251" i="5"/>
  <c r="B251" i="5"/>
  <c r="E222" i="5"/>
  <c r="B222" i="5"/>
  <c r="E200" i="5"/>
  <c r="B200" i="5"/>
  <c r="E192" i="5"/>
  <c r="B192" i="5"/>
  <c r="E184" i="5"/>
  <c r="B184" i="5"/>
  <c r="E176" i="5"/>
  <c r="B176" i="5"/>
  <c r="E164" i="5"/>
  <c r="B164" i="5"/>
  <c r="E156" i="5"/>
  <c r="B156" i="5"/>
  <c r="E148" i="5"/>
  <c r="B148" i="5"/>
  <c r="E126" i="5"/>
  <c r="B126" i="5"/>
  <c r="E118" i="5"/>
  <c r="B118" i="5"/>
  <c r="E110" i="5"/>
  <c r="B110" i="5"/>
  <c r="E98" i="5"/>
  <c r="B98" i="5"/>
  <c r="E90" i="5"/>
  <c r="B90" i="5"/>
  <c r="E69" i="5"/>
  <c r="B69" i="5"/>
  <c r="X652" i="5"/>
  <c r="E675" i="5"/>
  <c r="B675" i="5"/>
  <c r="W687" i="5"/>
  <c r="Y753" i="5"/>
  <c r="V49" i="5"/>
  <c r="T53" i="5"/>
  <c r="T57" i="5"/>
  <c r="T18" i="5"/>
  <c r="U44" i="5"/>
  <c r="V26" i="5"/>
  <c r="V12" i="5"/>
  <c r="W27" i="5"/>
  <c r="U21" i="5"/>
  <c r="B330" i="5"/>
  <c r="B326" i="5"/>
  <c r="B322" i="5"/>
  <c r="B318" i="5"/>
  <c r="B314" i="5"/>
  <c r="B310" i="5"/>
  <c r="B265" i="5"/>
  <c r="B261" i="5"/>
  <c r="B257" i="5"/>
  <c r="B253" i="5"/>
  <c r="B249" i="5"/>
  <c r="B246" i="5"/>
  <c r="B234" i="5"/>
  <c r="B218" i="5"/>
  <c r="B190" i="5"/>
  <c r="E232" i="5"/>
  <c r="B232" i="5"/>
  <c r="E224" i="5"/>
  <c r="B224" i="5"/>
  <c r="E216" i="5"/>
  <c r="B216" i="5"/>
  <c r="E166" i="5"/>
  <c r="B166" i="5"/>
  <c r="E158" i="5"/>
  <c r="B158" i="5"/>
  <c r="E150" i="5"/>
  <c r="B150" i="5"/>
  <c r="E128" i="5"/>
  <c r="B128" i="5"/>
  <c r="E120" i="5"/>
  <c r="B120" i="5"/>
  <c r="E112" i="5"/>
  <c r="B112" i="5"/>
  <c r="E100" i="5"/>
  <c r="B100" i="5"/>
  <c r="E92" i="5"/>
  <c r="B92" i="5"/>
  <c r="E65" i="5"/>
  <c r="B65" i="5"/>
  <c r="E80" i="5"/>
  <c r="B80" i="5"/>
  <c r="E66" i="5"/>
  <c r="B66" i="5"/>
  <c r="AG15" i="5"/>
  <c r="E711" i="5"/>
  <c r="B711" i="5"/>
  <c r="E713" i="5"/>
  <c r="B713" i="5"/>
  <c r="E727" i="5"/>
  <c r="B727" i="5"/>
  <c r="E729" i="5"/>
  <c r="B729" i="5"/>
  <c r="E747" i="5"/>
  <c r="B747" i="5"/>
  <c r="Y750" i="5"/>
  <c r="U750" i="5"/>
  <c r="W750" i="5"/>
  <c r="X750" i="5"/>
  <c r="V750" i="5"/>
  <c r="T750" i="5"/>
  <c r="Y810" i="5"/>
  <c r="U810" i="5"/>
  <c r="X810" i="5"/>
  <c r="T810" i="5"/>
  <c r="W810" i="5"/>
  <c r="V810" i="5"/>
  <c r="E77" i="5"/>
  <c r="B77" i="5"/>
  <c r="E54" i="5"/>
  <c r="E52" i="5"/>
  <c r="E639" i="5"/>
  <c r="B639" i="5"/>
  <c r="E643" i="5"/>
  <c r="B643" i="5"/>
  <c r="E647" i="5"/>
  <c r="B647" i="5"/>
  <c r="E651" i="5"/>
  <c r="B651" i="5"/>
  <c r="E653" i="5"/>
  <c r="B653" i="5"/>
  <c r="W672" i="5"/>
  <c r="Y672" i="5"/>
  <c r="T672" i="5"/>
  <c r="X672" i="5"/>
  <c r="V672" i="5"/>
  <c r="Y678" i="5"/>
  <c r="U678" i="5"/>
  <c r="X678" i="5"/>
  <c r="W678" i="5"/>
  <c r="V678" i="5"/>
  <c r="W688" i="5"/>
  <c r="Y688" i="5"/>
  <c r="T688" i="5"/>
  <c r="X688" i="5"/>
  <c r="V688" i="5"/>
  <c r="Y694" i="5"/>
  <c r="U694" i="5"/>
  <c r="X694" i="5"/>
  <c r="W694" i="5"/>
  <c r="V694" i="5"/>
  <c r="X707" i="5"/>
  <c r="T707" i="5"/>
  <c r="Y707" i="5"/>
  <c r="W707" i="5"/>
  <c r="V707" i="5"/>
  <c r="B712" i="5"/>
  <c r="E712" i="5"/>
  <c r="X723" i="5"/>
  <c r="T723" i="5"/>
  <c r="Y723" i="5"/>
  <c r="W723" i="5"/>
  <c r="V723" i="5"/>
  <c r="B728" i="5"/>
  <c r="E728" i="5"/>
  <c r="W744" i="5"/>
  <c r="Y744" i="5"/>
  <c r="U744" i="5"/>
  <c r="X744" i="5"/>
  <c r="V744" i="5"/>
  <c r="T744" i="5"/>
  <c r="W760" i="5"/>
  <c r="Y760" i="5"/>
  <c r="U760" i="5"/>
  <c r="X760" i="5"/>
  <c r="V760" i="5"/>
  <c r="T760" i="5"/>
  <c r="E781" i="5"/>
  <c r="B781" i="5"/>
  <c r="E791" i="5"/>
  <c r="B791" i="5"/>
  <c r="E819" i="5"/>
  <c r="B819" i="5"/>
  <c r="B298" i="5"/>
  <c r="E228" i="5"/>
  <c r="B228" i="5"/>
  <c r="E220" i="5"/>
  <c r="B220" i="5"/>
  <c r="E212" i="5"/>
  <c r="B212" i="5"/>
  <c r="E162" i="5"/>
  <c r="B162" i="5"/>
  <c r="E154" i="5"/>
  <c r="B154" i="5"/>
  <c r="E146" i="5"/>
  <c r="B146" i="5"/>
  <c r="E124" i="5"/>
  <c r="B124" i="5"/>
  <c r="E116" i="5"/>
  <c r="B116" i="5"/>
  <c r="E96" i="5"/>
  <c r="B96" i="5"/>
  <c r="E62" i="5"/>
  <c r="B62" i="5"/>
  <c r="T41" i="13"/>
  <c r="AG19" i="5"/>
  <c r="AG27" i="5"/>
  <c r="BB29" i="13"/>
  <c r="B652" i="5"/>
  <c r="E652" i="5"/>
  <c r="X663" i="5"/>
  <c r="T663" i="5"/>
  <c r="Y663" i="5"/>
  <c r="W663" i="5"/>
  <c r="V663" i="5"/>
  <c r="B674" i="5"/>
  <c r="E674" i="5"/>
  <c r="B690" i="5"/>
  <c r="E690" i="5"/>
  <c r="E741" i="5"/>
  <c r="B741" i="5"/>
  <c r="E757" i="5"/>
  <c r="B757" i="5"/>
  <c r="X651" i="5"/>
  <c r="T651" i="5"/>
  <c r="Y674" i="5"/>
  <c r="U674" i="5"/>
  <c r="Y690" i="5"/>
  <c r="U690" i="5"/>
  <c r="X711" i="5"/>
  <c r="T711" i="5"/>
  <c r="X727" i="5"/>
  <c r="T727" i="5"/>
  <c r="W740" i="5"/>
  <c r="Y740" i="5"/>
  <c r="U740" i="5"/>
  <c r="Y746" i="5"/>
  <c r="U746" i="5"/>
  <c r="W746" i="5"/>
  <c r="W756" i="5"/>
  <c r="Y756" i="5"/>
  <c r="U756" i="5"/>
  <c r="Y762" i="5"/>
  <c r="U762" i="5"/>
  <c r="W762" i="5"/>
  <c r="E807" i="5"/>
  <c r="B807" i="5"/>
  <c r="Y814" i="5"/>
  <c r="U814" i="5"/>
  <c r="X814" i="5"/>
  <c r="T814" i="5"/>
  <c r="W814" i="5"/>
  <c r="E823" i="5"/>
  <c r="B823" i="5"/>
  <c r="V733" i="5"/>
  <c r="M733" i="5"/>
  <c r="A13" i="17"/>
  <c r="V6" i="13"/>
  <c r="AL41" i="15"/>
  <c r="I40" i="13"/>
  <c r="I41" i="13" s="1"/>
  <c r="W641" i="5"/>
  <c r="W645" i="5"/>
  <c r="W649" i="5"/>
  <c r="V651" i="5"/>
  <c r="X655" i="5"/>
  <c r="T655" i="5"/>
  <c r="V674" i="5"/>
  <c r="V684" i="5"/>
  <c r="Y686" i="5"/>
  <c r="U686" i="5"/>
  <c r="V690" i="5"/>
  <c r="V711" i="5"/>
  <c r="X715" i="5"/>
  <c r="T715" i="5"/>
  <c r="V727" i="5"/>
  <c r="T740" i="5"/>
  <c r="Y742" i="5"/>
  <c r="U742" i="5"/>
  <c r="W742" i="5"/>
  <c r="T746" i="5"/>
  <c r="W752" i="5"/>
  <c r="Y752" i="5"/>
  <c r="U752" i="5"/>
  <c r="T756" i="5"/>
  <c r="Y758" i="5"/>
  <c r="U758" i="5"/>
  <c r="W758" i="5"/>
  <c r="T762" i="5"/>
  <c r="X766" i="5"/>
  <c r="E811" i="5"/>
  <c r="B811" i="5"/>
  <c r="Y818" i="5"/>
  <c r="U818" i="5"/>
  <c r="X818" i="5"/>
  <c r="T818" i="5"/>
  <c r="W818" i="5"/>
  <c r="M634" i="5"/>
  <c r="G74" i="5"/>
  <c r="M42" i="5"/>
  <c r="M74" i="5" s="1"/>
  <c r="M172" i="5"/>
  <c r="M304" i="5"/>
  <c r="M436" i="5"/>
  <c r="M568" i="5"/>
  <c r="AO41" i="15"/>
  <c r="T641" i="5"/>
  <c r="T645" i="5"/>
  <c r="T649" i="5"/>
  <c r="W651" i="5"/>
  <c r="V655" i="5"/>
  <c r="X659" i="5"/>
  <c r="T659" i="5"/>
  <c r="W674" i="5"/>
  <c r="V680" i="5"/>
  <c r="Y682" i="5"/>
  <c r="U682" i="5"/>
  <c r="X684" i="5"/>
  <c r="V686" i="5"/>
  <c r="W690" i="5"/>
  <c r="V696" i="5"/>
  <c r="W711" i="5"/>
  <c r="V715" i="5"/>
  <c r="X719" i="5"/>
  <c r="T719" i="5"/>
  <c r="W727" i="5"/>
  <c r="Y738" i="5"/>
  <c r="U738" i="5"/>
  <c r="W738" i="5"/>
  <c r="V740" i="5"/>
  <c r="T742" i="5"/>
  <c r="V746" i="5"/>
  <c r="W748" i="5"/>
  <c r="Y748" i="5"/>
  <c r="U748" i="5"/>
  <c r="T752" i="5"/>
  <c r="Y754" i="5"/>
  <c r="U754" i="5"/>
  <c r="W754" i="5"/>
  <c r="V756" i="5"/>
  <c r="T758" i="5"/>
  <c r="V762" i="5"/>
  <c r="Y806" i="5"/>
  <c r="U806" i="5"/>
  <c r="X806" i="5"/>
  <c r="T806" i="5"/>
  <c r="W806" i="5"/>
  <c r="E815" i="5"/>
  <c r="B815" i="5"/>
  <c r="Y822" i="5"/>
  <c r="U822" i="5"/>
  <c r="X822" i="5"/>
  <c r="T822" i="5"/>
  <c r="W822" i="5"/>
  <c r="M799" i="5"/>
  <c r="M667" i="5"/>
  <c r="A17" i="17"/>
  <c r="Z6" i="13"/>
  <c r="AN41" i="15"/>
  <c r="U804" i="5"/>
  <c r="Y804" i="5"/>
  <c r="U808" i="5"/>
  <c r="Y808" i="5"/>
  <c r="U812" i="5"/>
  <c r="Y812" i="5"/>
  <c r="U816" i="5"/>
  <c r="Y816" i="5"/>
  <c r="U820" i="5"/>
  <c r="Y820" i="5"/>
  <c r="U824" i="5"/>
  <c r="Y824" i="5"/>
  <c r="M502" i="5"/>
  <c r="M370" i="5"/>
  <c r="M238" i="5"/>
  <c r="M106" i="5"/>
  <c r="AB6" i="13"/>
  <c r="X6" i="13"/>
  <c r="T6" i="13"/>
  <c r="AP41" i="15"/>
  <c r="T771" i="5"/>
  <c r="T775" i="5"/>
  <c r="T779" i="5"/>
  <c r="T783" i="5"/>
  <c r="T787" i="5"/>
  <c r="T791" i="5"/>
  <c r="T795" i="5"/>
  <c r="T825" i="5"/>
  <c r="T828" i="5"/>
  <c r="AK60" i="5"/>
  <c r="AK58" i="5"/>
  <c r="AK56" i="5"/>
  <c r="AK54" i="5"/>
  <c r="AK52" i="5"/>
  <c r="AK50" i="5"/>
  <c r="AK48" i="5"/>
  <c r="AM41" i="5"/>
  <c r="AM39" i="5"/>
  <c r="AK37" i="5"/>
  <c r="AK35" i="5"/>
  <c r="AK33" i="5"/>
  <c r="AK31" i="5"/>
  <c r="AK29" i="5"/>
  <c r="AK27" i="5"/>
  <c r="AK25" i="5"/>
  <c r="AK23" i="5"/>
  <c r="AK21" i="5"/>
  <c r="AK19" i="5"/>
  <c r="AK17" i="5"/>
  <c r="AK15" i="5"/>
  <c r="AM12" i="5"/>
  <c r="AM61" i="5"/>
  <c r="AM59" i="5"/>
  <c r="AM57" i="5"/>
  <c r="AM55" i="5"/>
  <c r="AM53" i="5"/>
  <c r="AM51" i="5"/>
  <c r="AM49" i="5"/>
  <c r="AM47" i="5"/>
  <c r="AK41" i="5"/>
  <c r="AM38" i="5"/>
  <c r="AM36" i="5"/>
  <c r="AM34" i="5"/>
  <c r="AM32" i="5"/>
  <c r="AM30" i="5"/>
  <c r="AM28" i="5"/>
  <c r="AM26" i="5"/>
  <c r="AM24" i="5"/>
  <c r="AM22" i="5"/>
  <c r="AM20" i="5"/>
  <c r="AM18" i="5"/>
  <c r="AM16" i="5"/>
  <c r="AM14" i="5"/>
  <c r="AK59" i="5"/>
  <c r="AK55" i="5"/>
  <c r="AN55" i="5" s="1"/>
  <c r="D19" i="17" s="1"/>
  <c r="AK51" i="5"/>
  <c r="AK47" i="5"/>
  <c r="AK38" i="5"/>
  <c r="AK34" i="5"/>
  <c r="AK30" i="5"/>
  <c r="AK26" i="5"/>
  <c r="AK22" i="5"/>
  <c r="AK18" i="5"/>
  <c r="AK14" i="5"/>
  <c r="AM58" i="5"/>
  <c r="AM54" i="5"/>
  <c r="AM50" i="5"/>
  <c r="AM46" i="5"/>
  <c r="AM37" i="5"/>
  <c r="AM33" i="5"/>
  <c r="AM29" i="5"/>
  <c r="AM25" i="5"/>
  <c r="AM21" i="5"/>
  <c r="AM17" i="5"/>
  <c r="AM13" i="5"/>
  <c r="AK61" i="5"/>
  <c r="AK57" i="5"/>
  <c r="AK53" i="5"/>
  <c r="AK49" i="5"/>
  <c r="AM40" i="5"/>
  <c r="AK36" i="5"/>
  <c r="AK32" i="5"/>
  <c r="AM48" i="5"/>
  <c r="AK28" i="5"/>
  <c r="AK20" i="5"/>
  <c r="AM60" i="5"/>
  <c r="AK40" i="5"/>
  <c r="AM27" i="5"/>
  <c r="AM19" i="5"/>
  <c r="AM56" i="5"/>
  <c r="AM35" i="5"/>
  <c r="AK24" i="5"/>
  <c r="AN24" i="5" s="1"/>
  <c r="D21" i="1" s="1"/>
  <c r="AK16" i="5"/>
  <c r="AM15" i="5"/>
  <c r="AN15" i="5" s="1"/>
  <c r="D10" i="26" s="1"/>
  <c r="AM52" i="5"/>
  <c r="AM31" i="5"/>
  <c r="AM23" i="5"/>
  <c r="AK46" i="5"/>
  <c r="D37" i="23"/>
  <c r="D16" i="10"/>
  <c r="A20" i="17"/>
  <c r="AK13" i="5"/>
  <c r="AK39" i="5"/>
  <c r="AK12" i="5"/>
  <c r="A34" i="26"/>
  <c r="A36" i="1"/>
  <c r="J36" i="26"/>
  <c r="M28" i="26"/>
  <c r="M27" i="26"/>
  <c r="M26" i="26"/>
  <c r="M25" i="26"/>
  <c r="M24" i="26"/>
  <c r="M23" i="26"/>
  <c r="M22" i="26"/>
  <c r="M21" i="26"/>
  <c r="M20" i="26"/>
  <c r="M19" i="26"/>
  <c r="M18" i="26"/>
  <c r="M17" i="26"/>
  <c r="M16" i="26"/>
  <c r="M15" i="26"/>
  <c r="M14" i="26"/>
  <c r="M13" i="26"/>
  <c r="M11" i="26"/>
  <c r="M10" i="26"/>
  <c r="M9" i="26"/>
  <c r="M8" i="26"/>
  <c r="M7" i="26"/>
  <c r="I37" i="26"/>
  <c r="J37" i="26" s="1"/>
  <c r="C37" i="26"/>
  <c r="F44" i="26"/>
  <c r="O14" i="1"/>
  <c r="L12" i="26"/>
  <c r="L38" i="26" s="1"/>
  <c r="Q37" i="1"/>
  <c r="I40" i="15"/>
  <c r="I41" i="15" s="1"/>
  <c r="D33" i="10" s="1" a="1"/>
  <c r="D33" i="10" s="1"/>
  <c r="C22" i="23"/>
  <c r="H19" i="23"/>
  <c r="AD20" i="13" l="1"/>
  <c r="AP20" i="13"/>
  <c r="AO19" i="13"/>
  <c r="AD19" i="13"/>
  <c r="AD41" i="13" s="1"/>
  <c r="AN24" i="13"/>
  <c r="AP24" i="13"/>
  <c r="AA21" i="13"/>
  <c r="AP21" i="13"/>
  <c r="AP41" i="13" s="1"/>
  <c r="AG25" i="13"/>
  <c r="AG41" i="13" s="1"/>
  <c r="E21" i="26" s="1"/>
  <c r="AF25" i="13"/>
  <c r="AF41" i="13" s="1"/>
  <c r="E20" i="26" s="1"/>
  <c r="AO41" i="13"/>
  <c r="E29" i="26" s="1"/>
  <c r="H52" i="1"/>
  <c r="H51" i="1"/>
  <c r="I44" i="1"/>
  <c r="I46" i="1"/>
  <c r="AA41" i="13"/>
  <c r="E17" i="1" s="1"/>
  <c r="M75" i="5"/>
  <c r="M107" i="5" s="1"/>
  <c r="AN61" i="5"/>
  <c r="D38" i="17" s="1"/>
  <c r="F38" i="17" s="1"/>
  <c r="H53" i="1"/>
  <c r="R41" i="15"/>
  <c r="E31" i="17" s="1"/>
  <c r="F31" i="17" s="1"/>
  <c r="K31" i="17" s="1"/>
  <c r="A31" i="17" s="1"/>
  <c r="AD77" i="5"/>
  <c r="AG77" i="5" s="1"/>
  <c r="X108" i="5"/>
  <c r="K140" i="5"/>
  <c r="AY35" i="13"/>
  <c r="BB35" i="13" s="1"/>
  <c r="H41" i="17"/>
  <c r="I12" i="17" s="1"/>
  <c r="C24" i="17"/>
  <c r="C32" i="17" s="1"/>
  <c r="C34" i="17" s="1"/>
  <c r="C39" i="17" s="1"/>
  <c r="G42" i="26"/>
  <c r="H57" i="1"/>
  <c r="B36" i="17"/>
  <c r="AN18" i="5"/>
  <c r="D15" i="1" s="1"/>
  <c r="F15" i="1" s="1"/>
  <c r="AN34" i="5"/>
  <c r="D31" i="1" s="1"/>
  <c r="AN39" i="5"/>
  <c r="D36" i="1" s="1"/>
  <c r="E27" i="1"/>
  <c r="R41" i="13"/>
  <c r="R47" i="13" s="1"/>
  <c r="R48" i="13" s="1"/>
  <c r="AT10" i="13"/>
  <c r="AM10" i="13"/>
  <c r="AM41" i="13" s="1"/>
  <c r="AT11" i="13"/>
  <c r="AN11" i="13"/>
  <c r="AN41" i="13" s="1"/>
  <c r="E30" i="1" s="1"/>
  <c r="E28" i="1"/>
  <c r="D10" i="14"/>
  <c r="D9" i="14"/>
  <c r="D8" i="14"/>
  <c r="D11" i="14"/>
  <c r="E44" i="1"/>
  <c r="F44" i="1" s="1"/>
  <c r="M44" i="1" s="1"/>
  <c r="E12" i="1"/>
  <c r="C47" i="1"/>
  <c r="C51" i="1" s="1"/>
  <c r="N41" i="1"/>
  <c r="L41" i="1"/>
  <c r="D6" i="14"/>
  <c r="D7" i="14"/>
  <c r="C39" i="14"/>
  <c r="D5" i="14"/>
  <c r="D34" i="10" a="1"/>
  <c r="D34" i="10" s="1"/>
  <c r="E13" i="1"/>
  <c r="E34" i="1"/>
  <c r="AN32" i="5"/>
  <c r="D29" i="1" s="1"/>
  <c r="AN53" i="5"/>
  <c r="D17" i="17" s="1"/>
  <c r="F17" i="17" s="1"/>
  <c r="E36" i="26"/>
  <c r="E19" i="1"/>
  <c r="E33" i="1"/>
  <c r="E23" i="1"/>
  <c r="E35" i="1"/>
  <c r="E11" i="1"/>
  <c r="E13" i="26"/>
  <c r="E31" i="1"/>
  <c r="E24" i="1"/>
  <c r="E24" i="26"/>
  <c r="E16" i="26"/>
  <c r="E23" i="26"/>
  <c r="E21" i="1"/>
  <c r="F21" i="1" s="1"/>
  <c r="G21" i="1" s="1"/>
  <c r="E9" i="1"/>
  <c r="AN12" i="5"/>
  <c r="D7" i="26" s="1"/>
  <c r="AN20" i="5"/>
  <c r="D17" i="1" s="1"/>
  <c r="AN36" i="5"/>
  <c r="D33" i="1" s="1"/>
  <c r="AN57" i="5"/>
  <c r="D21" i="17" s="1"/>
  <c r="F21" i="17" s="1"/>
  <c r="G21" i="17" s="1"/>
  <c r="AN28" i="5"/>
  <c r="D25" i="1" s="1"/>
  <c r="F25" i="1" s="1"/>
  <c r="AN49" i="5"/>
  <c r="D13" i="17" s="1"/>
  <c r="F13" i="17" s="1"/>
  <c r="G13" i="17" s="1"/>
  <c r="AN46" i="5"/>
  <c r="D10" i="17" s="1"/>
  <c r="F10" i="17" s="1"/>
  <c r="AN16" i="5"/>
  <c r="D13" i="1" s="1"/>
  <c r="AN41" i="5"/>
  <c r="D50" i="1" s="1"/>
  <c r="F50" i="1" s="1"/>
  <c r="J107" i="5"/>
  <c r="W75" i="5"/>
  <c r="AN22" i="5"/>
  <c r="AN38" i="5"/>
  <c r="AN59" i="5"/>
  <c r="D23" i="17" s="1"/>
  <c r="F23" i="17" s="1"/>
  <c r="G23" i="17" s="1"/>
  <c r="AN14" i="5"/>
  <c r="D11" i="1" s="1"/>
  <c r="AN30" i="5"/>
  <c r="D27" i="1" s="1"/>
  <c r="AN51" i="5"/>
  <c r="D15" i="17" s="1"/>
  <c r="F15" i="17" s="1"/>
  <c r="G15" i="17" s="1"/>
  <c r="AN26" i="5"/>
  <c r="AN47" i="5"/>
  <c r="D11" i="17" s="1"/>
  <c r="F11" i="17" s="1"/>
  <c r="AN13" i="5"/>
  <c r="D10" i="1" s="1"/>
  <c r="F19" i="17"/>
  <c r="G19" i="17" s="1"/>
  <c r="I33" i="14"/>
  <c r="I35" i="14" s="1"/>
  <c r="E24" i="17"/>
  <c r="E37" i="26"/>
  <c r="E14" i="1"/>
  <c r="AR41" i="15"/>
  <c r="AN19" i="5"/>
  <c r="AN27" i="5"/>
  <c r="AN35" i="5"/>
  <c r="AN48" i="5"/>
  <c r="D12" i="17" s="1"/>
  <c r="F12" i="17" s="1"/>
  <c r="AN56" i="5"/>
  <c r="D20" i="17" s="1"/>
  <c r="F20" i="17" s="1"/>
  <c r="G20" i="17" s="1"/>
  <c r="AN40" i="5"/>
  <c r="D49" i="1" s="1"/>
  <c r="F49" i="1" s="1"/>
  <c r="AN21" i="5"/>
  <c r="AN29" i="5"/>
  <c r="AN37" i="5"/>
  <c r="AN50" i="5"/>
  <c r="D14" i="17" s="1"/>
  <c r="F14" i="17" s="1"/>
  <c r="AN58" i="5"/>
  <c r="D22" i="17" s="1"/>
  <c r="F22" i="17" s="1"/>
  <c r="G22" i="17" s="1"/>
  <c r="T43" i="5"/>
  <c r="M43" i="5"/>
  <c r="M44" i="5" s="1"/>
  <c r="M45" i="5" s="1"/>
  <c r="M46" i="5" s="1"/>
  <c r="M47" i="5" s="1"/>
  <c r="M48" i="5" s="1"/>
  <c r="M49" i="5" s="1"/>
  <c r="M50" i="5" s="1"/>
  <c r="M51" i="5" s="1"/>
  <c r="M52" i="5" s="1"/>
  <c r="M53" i="5" s="1"/>
  <c r="M54" i="5" s="1"/>
  <c r="M55" i="5" s="1"/>
  <c r="M56" i="5" s="1"/>
  <c r="M57" i="5" s="1"/>
  <c r="M58" i="5" s="1"/>
  <c r="M59" i="5" s="1"/>
  <c r="M60" i="5" s="1"/>
  <c r="M61" i="5" s="1"/>
  <c r="V75" i="5"/>
  <c r="I76" i="5"/>
  <c r="V76" i="5" s="1"/>
  <c r="I107" i="5"/>
  <c r="L173" i="5"/>
  <c r="Y141" i="5"/>
  <c r="H10" i="23"/>
  <c r="D19" i="26"/>
  <c r="F19" i="26" s="1"/>
  <c r="N19" i="26" s="1"/>
  <c r="O19" i="26" s="1"/>
  <c r="AN23" i="5"/>
  <c r="AN31" i="5"/>
  <c r="AN52" i="5"/>
  <c r="D16" i="17" s="1"/>
  <c r="F16" i="17" s="1"/>
  <c r="G16" i="17" s="1"/>
  <c r="AN60" i="5"/>
  <c r="D37" i="17" s="1"/>
  <c r="F37" i="17" s="1"/>
  <c r="M108" i="5"/>
  <c r="M140" i="5" s="1"/>
  <c r="M141" i="5" s="1"/>
  <c r="M173" i="5" s="1"/>
  <c r="M174" i="5" s="1"/>
  <c r="M206" i="5" s="1"/>
  <c r="M207" i="5" s="1"/>
  <c r="M239" i="5" s="1"/>
  <c r="M240" i="5" s="1"/>
  <c r="M272" i="5" s="1"/>
  <c r="M273" i="5" s="1"/>
  <c r="M305" i="5" s="1"/>
  <c r="M306" i="5" s="1"/>
  <c r="M338" i="5" s="1"/>
  <c r="M339" i="5" s="1"/>
  <c r="M371" i="5" s="1"/>
  <c r="M372" i="5" s="1"/>
  <c r="M404" i="5" s="1"/>
  <c r="M405" i="5" s="1"/>
  <c r="M437" i="5" s="1"/>
  <c r="M438" i="5" s="1"/>
  <c r="M470" i="5" s="1"/>
  <c r="M471" i="5" s="1"/>
  <c r="M503" i="5" s="1"/>
  <c r="M504" i="5" s="1"/>
  <c r="M536" i="5" s="1"/>
  <c r="M537" i="5" s="1"/>
  <c r="M569" i="5" s="1"/>
  <c r="M570" i="5" s="1"/>
  <c r="M602" i="5" s="1"/>
  <c r="M603" i="5" s="1"/>
  <c r="M635" i="5" s="1"/>
  <c r="M636" i="5" s="1"/>
  <c r="M668" i="5" s="1"/>
  <c r="M669" i="5" s="1"/>
  <c r="M701" i="5" s="1"/>
  <c r="M702" i="5" s="1"/>
  <c r="M734" i="5" s="1"/>
  <c r="M735" i="5" s="1"/>
  <c r="M767" i="5" s="1"/>
  <c r="M768" i="5" s="1"/>
  <c r="M800" i="5" s="1"/>
  <c r="M801" i="5" s="1"/>
  <c r="M833" i="5" s="1"/>
  <c r="M834" i="5" s="1"/>
  <c r="M866" i="5" s="1"/>
  <c r="M867" i="5" s="1"/>
  <c r="M899" i="5" s="1"/>
  <c r="M900" i="5" s="1"/>
  <c r="M932" i="5" s="1"/>
  <c r="M933" i="5" s="1"/>
  <c r="M965" i="5" s="1"/>
  <c r="M966" i="5" s="1"/>
  <c r="M998" i="5" s="1"/>
  <c r="M999" i="5" s="1"/>
  <c r="M1031" i="5" s="1"/>
  <c r="M1032" i="5" s="1"/>
  <c r="M1064" i="5" s="1"/>
  <c r="M1065" i="5" s="1"/>
  <c r="M1097" i="5" s="1"/>
  <c r="M1098" i="5" s="1"/>
  <c r="M1130" i="5" s="1"/>
  <c r="M1131" i="5" s="1"/>
  <c r="M1163" i="5" s="1"/>
  <c r="M1164" i="5" s="1"/>
  <c r="M1196" i="5" s="1"/>
  <c r="M1197" i="5" s="1"/>
  <c r="M1229" i="5" s="1"/>
  <c r="M1230" i="5" s="1"/>
  <c r="M1262" i="5" s="1"/>
  <c r="M1263" i="5" s="1"/>
  <c r="M1295" i="5" s="1"/>
  <c r="M1296" i="5" s="1"/>
  <c r="M1328" i="5" s="1"/>
  <c r="M1329" i="5" s="1"/>
  <c r="M1361" i="5" s="1"/>
  <c r="M1362" i="5" s="1"/>
  <c r="M1394" i="5" s="1"/>
  <c r="M1395" i="5" s="1"/>
  <c r="M1427" i="5" s="1"/>
  <c r="M1428" i="5" s="1"/>
  <c r="M1460" i="5" s="1"/>
  <c r="M1461" i="5" s="1"/>
  <c r="M1493" i="5" s="1"/>
  <c r="M1494" i="5" s="1"/>
  <c r="M1526" i="5" s="1"/>
  <c r="M1527" i="5" s="1"/>
  <c r="M1559" i="5" s="1"/>
  <c r="M1560" i="5" s="1"/>
  <c r="M1592" i="5" s="1"/>
  <c r="M1593" i="5" s="1"/>
  <c r="M1625" i="5" s="1"/>
  <c r="M1626" i="5" s="1"/>
  <c r="M1658" i="5" s="1"/>
  <c r="M1659" i="5" s="1"/>
  <c r="G75" i="5"/>
  <c r="T74" i="5"/>
  <c r="E8" i="26"/>
  <c r="E10" i="1"/>
  <c r="H75" i="5"/>
  <c r="U74" i="5"/>
  <c r="AN17" i="5"/>
  <c r="AN25" i="5"/>
  <c r="AN33" i="5"/>
  <c r="AN54" i="5"/>
  <c r="D18" i="17" s="1"/>
  <c r="F18" i="17" s="1"/>
  <c r="G18" i="17" s="1"/>
  <c r="E14" i="26"/>
  <c r="E16" i="1"/>
  <c r="C38" i="26"/>
  <c r="I38" i="26"/>
  <c r="M12" i="26"/>
  <c r="M38" i="26" s="1"/>
  <c r="D12" i="1"/>
  <c r="F10" i="26"/>
  <c r="N10" i="26" s="1"/>
  <c r="O10" i="26" s="1"/>
  <c r="E22" i="1" l="1"/>
  <c r="E18" i="26"/>
  <c r="E20" i="1"/>
  <c r="F17" i="1"/>
  <c r="F12" i="1"/>
  <c r="G12" i="1" s="1"/>
  <c r="E15" i="26"/>
  <c r="E30" i="26"/>
  <c r="E32" i="1"/>
  <c r="F27" i="1"/>
  <c r="Q27" i="1" s="1"/>
  <c r="F13" i="1"/>
  <c r="Q13" i="1" s="1"/>
  <c r="R51" i="15"/>
  <c r="I9" i="17"/>
  <c r="I11" i="17"/>
  <c r="H44" i="17"/>
  <c r="D13" i="26"/>
  <c r="F13" i="26" s="1"/>
  <c r="N13" i="26" s="1"/>
  <c r="O13" i="26" s="1"/>
  <c r="D34" i="26"/>
  <c r="I33" i="17"/>
  <c r="I14" i="17"/>
  <c r="D29" i="26"/>
  <c r="F29" i="26" s="1"/>
  <c r="N29" i="26" s="1"/>
  <c r="O29" i="26" s="1"/>
  <c r="E32" i="17"/>
  <c r="E34" i="17" s="1"/>
  <c r="K141" i="5"/>
  <c r="X140" i="5"/>
  <c r="I31" i="17"/>
  <c r="E39" i="17"/>
  <c r="F31" i="1"/>
  <c r="D31" i="26"/>
  <c r="F31" i="26" s="1"/>
  <c r="N31" i="26" s="1"/>
  <c r="O31" i="26" s="1"/>
  <c r="E28" i="26"/>
  <c r="D33" i="14"/>
  <c r="D35" i="14" s="1"/>
  <c r="D39" i="14" s="1"/>
  <c r="B31" i="17"/>
  <c r="B44" i="1"/>
  <c r="A44" i="1"/>
  <c r="AT41" i="13"/>
  <c r="AW41" i="13" s="1"/>
  <c r="E27" i="26"/>
  <c r="E29" i="1"/>
  <c r="F29" i="1" s="1"/>
  <c r="F11" i="1"/>
  <c r="D9" i="1"/>
  <c r="F9" i="1" s="1"/>
  <c r="P12" i="1"/>
  <c r="Q17" i="1"/>
  <c r="Q25" i="1"/>
  <c r="P15" i="1"/>
  <c r="Q21" i="1"/>
  <c r="I39" i="14"/>
  <c r="D27" i="26"/>
  <c r="D23" i="26"/>
  <c r="F23" i="26" s="1"/>
  <c r="N23" i="26" s="1"/>
  <c r="O23" i="26" s="1"/>
  <c r="D11" i="26"/>
  <c r="F11" i="26" s="1"/>
  <c r="N11" i="26" s="1"/>
  <c r="O11" i="26" s="1"/>
  <c r="D15" i="26"/>
  <c r="F33" i="1"/>
  <c r="Q15" i="1"/>
  <c r="D8" i="26"/>
  <c r="F8" i="26" s="1"/>
  <c r="N8" i="26" s="1"/>
  <c r="O8" i="26" s="1"/>
  <c r="D37" i="26"/>
  <c r="F37" i="26" s="1"/>
  <c r="N37" i="26" s="1"/>
  <c r="O37" i="26" s="1"/>
  <c r="W107" i="5"/>
  <c r="J108" i="5"/>
  <c r="D25" i="26"/>
  <c r="F25" i="26" s="1"/>
  <c r="N25" i="26" s="1"/>
  <c r="O25" i="26" s="1"/>
  <c r="D9" i="26"/>
  <c r="F9" i="26" s="1"/>
  <c r="N9" i="26" s="1"/>
  <c r="O9" i="26" s="1"/>
  <c r="D35" i="1"/>
  <c r="F35" i="1" s="1"/>
  <c r="G35" i="1" s="1"/>
  <c r="D33" i="26"/>
  <c r="F33" i="26" s="1"/>
  <c r="N33" i="26" s="1"/>
  <c r="O33" i="26" s="1"/>
  <c r="D19" i="1"/>
  <c r="F19" i="1" s="1"/>
  <c r="D17" i="26"/>
  <c r="F17" i="26" s="1"/>
  <c r="N17" i="26" s="1"/>
  <c r="O17" i="26" s="1"/>
  <c r="F10" i="1"/>
  <c r="D23" i="1"/>
  <c r="F23" i="1" s="1"/>
  <c r="D21" i="26"/>
  <c r="F21" i="26" s="1"/>
  <c r="N21" i="26" s="1"/>
  <c r="O21" i="26" s="1"/>
  <c r="F24" i="17"/>
  <c r="F32" i="17" s="1"/>
  <c r="D22" i="1"/>
  <c r="F22" i="1" s="1"/>
  <c r="D20" i="26"/>
  <c r="F20" i="26" s="1"/>
  <c r="N20" i="26" s="1"/>
  <c r="O20" i="26" s="1"/>
  <c r="H107" i="5"/>
  <c r="U75" i="5"/>
  <c r="G107" i="5"/>
  <c r="G76" i="5"/>
  <c r="T75" i="5"/>
  <c r="D30" i="1"/>
  <c r="F30" i="1" s="1"/>
  <c r="D28" i="26"/>
  <c r="F28" i="26" s="1"/>
  <c r="N28" i="26" s="1"/>
  <c r="O28" i="26" s="1"/>
  <c r="D20" i="1"/>
  <c r="F20" i="1" s="1"/>
  <c r="D18" i="26"/>
  <c r="V107" i="5"/>
  <c r="I108" i="5"/>
  <c r="D26" i="1"/>
  <c r="F26" i="1" s="1"/>
  <c r="G26" i="1" s="1"/>
  <c r="D24" i="26"/>
  <c r="F24" i="26" s="1"/>
  <c r="N24" i="26" s="1"/>
  <c r="O24" i="26" s="1"/>
  <c r="D32" i="1"/>
  <c r="D30" i="26"/>
  <c r="F30" i="26" s="1"/>
  <c r="N30" i="26" s="1"/>
  <c r="O30" i="26" s="1"/>
  <c r="D24" i="1"/>
  <c r="F24" i="1" s="1"/>
  <c r="G24" i="1" s="1"/>
  <c r="D22" i="26"/>
  <c r="F22" i="26" s="1"/>
  <c r="N22" i="26" s="1"/>
  <c r="O22" i="26" s="1"/>
  <c r="D24" i="17"/>
  <c r="D32" i="17" s="1"/>
  <c r="D34" i="17" s="1"/>
  <c r="D39" i="17" s="1"/>
  <c r="D15" i="10" s="1"/>
  <c r="D14" i="1"/>
  <c r="F14" i="1" s="1"/>
  <c r="D12" i="26"/>
  <c r="F12" i="26" s="1"/>
  <c r="N12" i="26" s="1"/>
  <c r="O12" i="26" s="1"/>
  <c r="D36" i="26"/>
  <c r="F36" i="26" s="1"/>
  <c r="N36" i="26" s="1"/>
  <c r="O36" i="26" s="1"/>
  <c r="D16" i="1"/>
  <c r="F16" i="1" s="1"/>
  <c r="D14" i="26"/>
  <c r="F14" i="26" s="1"/>
  <c r="N14" i="26" s="1"/>
  <c r="O14" i="26" s="1"/>
  <c r="D18" i="1"/>
  <c r="F18" i="1" s="1"/>
  <c r="G18" i="1" s="1"/>
  <c r="D16" i="26"/>
  <c r="F16" i="26" s="1"/>
  <c r="N16" i="26" s="1"/>
  <c r="O16" i="26" s="1"/>
  <c r="D28" i="1"/>
  <c r="F28" i="1" s="1"/>
  <c r="D26" i="26"/>
  <c r="F26" i="26" s="1"/>
  <c r="N26" i="26" s="1"/>
  <c r="O26" i="26" s="1"/>
  <c r="Y173" i="5"/>
  <c r="L174" i="5"/>
  <c r="D34" i="1"/>
  <c r="F34" i="1" s="1"/>
  <c r="G34" i="1" s="1"/>
  <c r="D32" i="26"/>
  <c r="F32" i="26" s="1"/>
  <c r="N32" i="26" s="1"/>
  <c r="O32" i="26" s="1"/>
  <c r="F7" i="26"/>
  <c r="P14" i="1"/>
  <c r="F18" i="26" l="1"/>
  <c r="N18" i="26" s="1"/>
  <c r="O18" i="26" s="1"/>
  <c r="F32" i="1"/>
  <c r="F15" i="26"/>
  <c r="N15" i="26" s="1"/>
  <c r="O15" i="26" s="1"/>
  <c r="Q12" i="1"/>
  <c r="I38" i="1"/>
  <c r="I45" i="1" s="1"/>
  <c r="I24" i="17"/>
  <c r="I32" i="17" s="1"/>
  <c r="I34" i="17" s="1"/>
  <c r="I39" i="17" s="1"/>
  <c r="I40" i="17" s="1"/>
  <c r="Q31" i="1"/>
  <c r="K173" i="5"/>
  <c r="X141" i="5"/>
  <c r="K142" i="5"/>
  <c r="X142" i="5" s="1"/>
  <c r="N28" i="17"/>
  <c r="Q11" i="1"/>
  <c r="Q29" i="1"/>
  <c r="F27" i="26"/>
  <c r="N27" i="26" s="1"/>
  <c r="O27" i="26" s="1"/>
  <c r="E36" i="1"/>
  <c r="E34" i="26"/>
  <c r="F34" i="26" s="1"/>
  <c r="N34" i="26" s="1"/>
  <c r="O34" i="26" s="1"/>
  <c r="Q28" i="1"/>
  <c r="Q40" i="1"/>
  <c r="Q24" i="1"/>
  <c r="Q26" i="1"/>
  <c r="Q20" i="1"/>
  <c r="Q41" i="1"/>
  <c r="Q16" i="1"/>
  <c r="Q14" i="1"/>
  <c r="Q22" i="1"/>
  <c r="Q32" i="1"/>
  <c r="Q30" i="1"/>
  <c r="Q23" i="1"/>
  <c r="Q33" i="1"/>
  <c r="Q34" i="1"/>
  <c r="Q18" i="1"/>
  <c r="Q10" i="1"/>
  <c r="Q35" i="1"/>
  <c r="W108" i="5"/>
  <c r="J140" i="5"/>
  <c r="P19" i="1"/>
  <c r="Q19" i="1"/>
  <c r="D38" i="1"/>
  <c r="D45" i="1" s="1"/>
  <c r="H108" i="5"/>
  <c r="U107" i="5"/>
  <c r="L206" i="5"/>
  <c r="Y174" i="5"/>
  <c r="V108" i="5"/>
  <c r="I109" i="5"/>
  <c r="V109" i="5" s="1"/>
  <c r="I140" i="5"/>
  <c r="T76" i="5"/>
  <c r="M76" i="5"/>
  <c r="D38" i="26"/>
  <c r="F42" i="26" s="1"/>
  <c r="T107" i="5"/>
  <c r="G108" i="5"/>
  <c r="N7" i="26"/>
  <c r="P36" i="26"/>
  <c r="I47" i="1" l="1"/>
  <c r="X173" i="5"/>
  <c r="K174" i="5"/>
  <c r="N32" i="17"/>
  <c r="D46" i="17"/>
  <c r="E17" i="10" s="1"/>
  <c r="E18" i="10" s="1"/>
  <c r="F36" i="1"/>
  <c r="E38" i="1"/>
  <c r="E45" i="1" s="1"/>
  <c r="F38" i="26"/>
  <c r="E38" i="26"/>
  <c r="W140" i="5"/>
  <c r="J141" i="5"/>
  <c r="L207" i="5"/>
  <c r="Y206" i="5"/>
  <c r="V140" i="5"/>
  <c r="I141" i="5"/>
  <c r="H140" i="5"/>
  <c r="U108" i="5"/>
  <c r="G140" i="5"/>
  <c r="G109" i="5"/>
  <c r="T108" i="5"/>
  <c r="F57" i="1"/>
  <c r="D47" i="1"/>
  <c r="N38" i="26"/>
  <c r="O7" i="26"/>
  <c r="O46" i="26" s="1"/>
  <c r="O11" i="5" s="1"/>
  <c r="Q9" i="1"/>
  <c r="P9" i="1"/>
  <c r="P47" i="1" s="1"/>
  <c r="I52" i="1" l="1"/>
  <c r="I51" i="1"/>
  <c r="X174" i="5"/>
  <c r="K206" i="5"/>
  <c r="K175" i="5"/>
  <c r="X175" i="5" s="1"/>
  <c r="S40" i="1"/>
  <c r="S45" i="1" s="1"/>
  <c r="D51" i="1"/>
  <c r="D23" i="10" s="1"/>
  <c r="E25" i="10" s="1"/>
  <c r="E26" i="10" s="1"/>
  <c r="D32" i="10" s="1" a="1"/>
  <c r="D32" i="10" s="1"/>
  <c r="E35" i="10" s="1" a="1"/>
  <c r="G36" i="1"/>
  <c r="F38" i="1"/>
  <c r="F45" i="1" s="1"/>
  <c r="J173" i="5"/>
  <c r="W141" i="5"/>
  <c r="I142" i="5"/>
  <c r="V142" i="5" s="1"/>
  <c r="I173" i="5"/>
  <c r="V141" i="5"/>
  <c r="G141" i="5"/>
  <c r="T140" i="5"/>
  <c r="H141" i="5"/>
  <c r="U140" i="5"/>
  <c r="M109" i="5"/>
  <c r="T109" i="5"/>
  <c r="L239" i="5"/>
  <c r="Y207" i="5"/>
  <c r="X764" i="5" l="1"/>
  <c r="K207" i="5"/>
  <c r="X698" i="5"/>
  <c r="X731" i="5"/>
  <c r="X206" i="5"/>
  <c r="X797" i="5"/>
  <c r="X665" i="5"/>
  <c r="E35" i="10"/>
  <c r="B46" i="1" s="1"/>
  <c r="Q38" i="1"/>
  <c r="J174" i="5"/>
  <c r="W173" i="5"/>
  <c r="G173" i="5"/>
  <c r="G142" i="5"/>
  <c r="T141" i="5"/>
  <c r="L240" i="5"/>
  <c r="Y239" i="5"/>
  <c r="H173" i="5"/>
  <c r="U141" i="5"/>
  <c r="V173" i="5"/>
  <c r="I174" i="5"/>
  <c r="D36" i="10" l="1"/>
  <c r="B36" i="10"/>
  <c r="B33" i="17"/>
  <c r="K239" i="5"/>
  <c r="X207" i="5"/>
  <c r="K208" i="5"/>
  <c r="X208" i="5" s="1"/>
  <c r="H11" i="23"/>
  <c r="H12" i="23" s="1"/>
  <c r="H37" i="23" s="1"/>
  <c r="J37" i="23" s="1"/>
  <c r="B35" i="10"/>
  <c r="J206" i="5"/>
  <c r="W174" i="5"/>
  <c r="U173" i="5"/>
  <c r="H174" i="5"/>
  <c r="T173" i="5"/>
  <c r="G174" i="5"/>
  <c r="L272" i="5"/>
  <c r="Y240" i="5"/>
  <c r="M142" i="5"/>
  <c r="T142" i="5"/>
  <c r="I206" i="5"/>
  <c r="V174" i="5"/>
  <c r="I175" i="5"/>
  <c r="V175" i="5" s="1"/>
  <c r="X239" i="5" l="1"/>
  <c r="K240" i="5"/>
  <c r="J207" i="5"/>
  <c r="W206" i="5"/>
  <c r="V764" i="5"/>
  <c r="V698" i="5"/>
  <c r="V206" i="5"/>
  <c r="I207" i="5"/>
  <c r="V731" i="5"/>
  <c r="V797" i="5"/>
  <c r="V665" i="5"/>
  <c r="L273" i="5"/>
  <c r="Y272" i="5"/>
  <c r="H206" i="5"/>
  <c r="U174" i="5"/>
  <c r="G206" i="5"/>
  <c r="T174" i="5"/>
  <c r="G175" i="5"/>
  <c r="K272" i="5" l="1"/>
  <c r="X240" i="5"/>
  <c r="K241" i="5"/>
  <c r="X241" i="5" s="1"/>
  <c r="J239" i="5"/>
  <c r="W207" i="5"/>
  <c r="H207" i="5"/>
  <c r="U206" i="5"/>
  <c r="T175" i="5"/>
  <c r="M175" i="5"/>
  <c r="Y273" i="5"/>
  <c r="L305" i="5"/>
  <c r="G207" i="5"/>
  <c r="T206" i="5"/>
  <c r="I239" i="5"/>
  <c r="V207" i="5"/>
  <c r="I208" i="5"/>
  <c r="V208" i="5" s="1"/>
  <c r="K273" i="5" l="1"/>
  <c r="X272" i="5"/>
  <c r="J240" i="5"/>
  <c r="W239" i="5"/>
  <c r="V239" i="5"/>
  <c r="I240" i="5"/>
  <c r="Y305" i="5"/>
  <c r="L306" i="5"/>
  <c r="G239" i="5"/>
  <c r="T207" i="5"/>
  <c r="G208" i="5"/>
  <c r="H239" i="5"/>
  <c r="U207" i="5"/>
  <c r="K305" i="5" l="1"/>
  <c r="X273" i="5"/>
  <c r="K274" i="5"/>
  <c r="X274" i="5" s="1"/>
  <c r="J272" i="5"/>
  <c r="W240" i="5"/>
  <c r="H240" i="5"/>
  <c r="U239" i="5"/>
  <c r="M208" i="5"/>
  <c r="T208" i="5"/>
  <c r="I272" i="5"/>
  <c r="I241" i="5"/>
  <c r="V241" i="5" s="1"/>
  <c r="V240" i="5"/>
  <c r="Y306" i="5"/>
  <c r="L338" i="5"/>
  <c r="T239" i="5"/>
  <c r="G240" i="5"/>
  <c r="X305" i="5" l="1"/>
  <c r="K306" i="5"/>
  <c r="J273" i="5"/>
  <c r="W272" i="5"/>
  <c r="G272" i="5"/>
  <c r="G241" i="5"/>
  <c r="T240" i="5"/>
  <c r="Y338" i="5"/>
  <c r="L339" i="5"/>
  <c r="I273" i="5"/>
  <c r="V272" i="5"/>
  <c r="H272" i="5"/>
  <c r="U240" i="5"/>
  <c r="X306" i="5" l="1"/>
  <c r="K338" i="5"/>
  <c r="K307" i="5"/>
  <c r="X307" i="5" s="1"/>
  <c r="W273" i="5"/>
  <c r="J305" i="5"/>
  <c r="H273" i="5"/>
  <c r="U272" i="5"/>
  <c r="T241" i="5"/>
  <c r="M241" i="5"/>
  <c r="V273" i="5"/>
  <c r="I274" i="5"/>
  <c r="V274" i="5" s="1"/>
  <c r="I305" i="5"/>
  <c r="L371" i="5"/>
  <c r="Y339" i="5"/>
  <c r="G273" i="5"/>
  <c r="T272" i="5"/>
  <c r="K339" i="5" l="1"/>
  <c r="X338" i="5"/>
  <c r="W305" i="5"/>
  <c r="J306" i="5"/>
  <c r="L372" i="5"/>
  <c r="Y371" i="5"/>
  <c r="G305" i="5"/>
  <c r="G274" i="5"/>
  <c r="T273" i="5"/>
  <c r="I306" i="5"/>
  <c r="V305" i="5"/>
  <c r="H305" i="5"/>
  <c r="U273" i="5"/>
  <c r="K371" i="5" l="1"/>
  <c r="X339" i="5"/>
  <c r="K340" i="5"/>
  <c r="X340" i="5" s="1"/>
  <c r="J338" i="5"/>
  <c r="W306" i="5"/>
  <c r="U305" i="5"/>
  <c r="H306" i="5"/>
  <c r="L404" i="5"/>
  <c r="Y372" i="5"/>
  <c r="I307" i="5"/>
  <c r="V307" i="5" s="1"/>
  <c r="V306" i="5"/>
  <c r="I338" i="5"/>
  <c r="M274" i="5"/>
  <c r="T274" i="5"/>
  <c r="T305" i="5"/>
  <c r="G306" i="5"/>
  <c r="K372" i="5" l="1"/>
  <c r="X371" i="5"/>
  <c r="W338" i="5"/>
  <c r="J339" i="5"/>
  <c r="V338" i="5"/>
  <c r="I339" i="5"/>
  <c r="H338" i="5"/>
  <c r="U306" i="5"/>
  <c r="G338" i="5"/>
  <c r="G307" i="5"/>
  <c r="T306" i="5"/>
  <c r="L405" i="5"/>
  <c r="Y404" i="5"/>
  <c r="K404" i="5" l="1"/>
  <c r="X372" i="5"/>
  <c r="K373" i="5"/>
  <c r="X373" i="5" s="1"/>
  <c r="W339" i="5"/>
  <c r="J371" i="5"/>
  <c r="L437" i="5"/>
  <c r="Y405" i="5"/>
  <c r="T307" i="5"/>
  <c r="M307" i="5"/>
  <c r="I371" i="5"/>
  <c r="I340" i="5"/>
  <c r="V340" i="5" s="1"/>
  <c r="V339" i="5"/>
  <c r="H339" i="5"/>
  <c r="U338" i="5"/>
  <c r="G339" i="5"/>
  <c r="T338" i="5"/>
  <c r="X404" i="5" l="1"/>
  <c r="K405" i="5"/>
  <c r="J372" i="5"/>
  <c r="W371" i="5"/>
  <c r="G371" i="5"/>
  <c r="G340" i="5"/>
  <c r="T339" i="5"/>
  <c r="H371" i="5"/>
  <c r="U339" i="5"/>
  <c r="I372" i="5"/>
  <c r="V371" i="5"/>
  <c r="Y437" i="5"/>
  <c r="L438" i="5"/>
  <c r="K437" i="5" l="1"/>
  <c r="X405" i="5"/>
  <c r="K406" i="5"/>
  <c r="X406" i="5" s="1"/>
  <c r="W372" i="5"/>
  <c r="J404" i="5"/>
  <c r="H372" i="5"/>
  <c r="U371" i="5"/>
  <c r="I373" i="5"/>
  <c r="V373" i="5" s="1"/>
  <c r="V372" i="5"/>
  <c r="I404" i="5"/>
  <c r="T340" i="5"/>
  <c r="M340" i="5"/>
  <c r="Y438" i="5"/>
  <c r="L470" i="5"/>
  <c r="T371" i="5"/>
  <c r="G372" i="5"/>
  <c r="X437" i="5" l="1"/>
  <c r="K438" i="5"/>
  <c r="J405" i="5"/>
  <c r="W404" i="5"/>
  <c r="Y470" i="5"/>
  <c r="L471" i="5"/>
  <c r="G404" i="5"/>
  <c r="G373" i="5"/>
  <c r="T372" i="5"/>
  <c r="I405" i="5"/>
  <c r="V404" i="5"/>
  <c r="H404" i="5"/>
  <c r="U372" i="5"/>
  <c r="X438" i="5" l="1"/>
  <c r="K470" i="5"/>
  <c r="K439" i="5"/>
  <c r="X439" i="5" s="1"/>
  <c r="J437" i="5"/>
  <c r="W405" i="5"/>
  <c r="H405" i="5"/>
  <c r="U404" i="5"/>
  <c r="T373" i="5"/>
  <c r="M373" i="5"/>
  <c r="G405" i="5"/>
  <c r="T404" i="5"/>
  <c r="V405" i="5"/>
  <c r="I406" i="5"/>
  <c r="V406" i="5" s="1"/>
  <c r="I437" i="5"/>
  <c r="L503" i="5"/>
  <c r="Y471" i="5"/>
  <c r="K471" i="5" l="1"/>
  <c r="X470" i="5"/>
  <c r="W437" i="5"/>
  <c r="J438" i="5"/>
  <c r="L504" i="5"/>
  <c r="Y503" i="5"/>
  <c r="I438" i="5"/>
  <c r="V437" i="5"/>
  <c r="G437" i="5"/>
  <c r="G406" i="5"/>
  <c r="T405" i="5"/>
  <c r="H437" i="5"/>
  <c r="U405" i="5"/>
  <c r="K503" i="5" l="1"/>
  <c r="X471" i="5"/>
  <c r="K472" i="5"/>
  <c r="X472" i="5" s="1"/>
  <c r="W438" i="5"/>
  <c r="J470" i="5"/>
  <c r="U437" i="5"/>
  <c r="H438" i="5"/>
  <c r="V438" i="5"/>
  <c r="I439" i="5"/>
  <c r="V439" i="5" s="1"/>
  <c r="I470" i="5"/>
  <c r="T406" i="5"/>
  <c r="M406" i="5"/>
  <c r="T437" i="5"/>
  <c r="G438" i="5"/>
  <c r="L536" i="5"/>
  <c r="Y504" i="5"/>
  <c r="X503" i="5" l="1"/>
  <c r="K504" i="5"/>
  <c r="W470" i="5"/>
  <c r="J471" i="5"/>
  <c r="L537" i="5"/>
  <c r="Y536" i="5"/>
  <c r="G470" i="5"/>
  <c r="T438" i="5"/>
  <c r="G439" i="5"/>
  <c r="H470" i="5"/>
  <c r="U438" i="5"/>
  <c r="V470" i="5"/>
  <c r="I471" i="5"/>
  <c r="K536" i="5" l="1"/>
  <c r="X504" i="5"/>
  <c r="K505" i="5"/>
  <c r="X505" i="5" s="1"/>
  <c r="J503" i="5"/>
  <c r="W471" i="5"/>
  <c r="G471" i="5"/>
  <c r="T470" i="5"/>
  <c r="H471" i="5"/>
  <c r="U470" i="5"/>
  <c r="I503" i="5"/>
  <c r="I472" i="5"/>
  <c r="V472" i="5" s="1"/>
  <c r="V471" i="5"/>
  <c r="T439" i="5"/>
  <c r="M439" i="5"/>
  <c r="L569" i="5"/>
  <c r="Y537" i="5"/>
  <c r="X536" i="5" l="1"/>
  <c r="K537" i="5"/>
  <c r="J504" i="5"/>
  <c r="W503" i="5"/>
  <c r="Y569" i="5"/>
  <c r="L570" i="5"/>
  <c r="I504" i="5"/>
  <c r="V503" i="5"/>
  <c r="H503" i="5"/>
  <c r="U471" i="5"/>
  <c r="G503" i="5"/>
  <c r="G472" i="5"/>
  <c r="T471" i="5"/>
  <c r="K569" i="5" l="1"/>
  <c r="X537" i="5"/>
  <c r="K538" i="5"/>
  <c r="X538" i="5" s="1"/>
  <c r="J536" i="5"/>
  <c r="W504" i="5"/>
  <c r="T472" i="5"/>
  <c r="M472" i="5"/>
  <c r="T503" i="5"/>
  <c r="G504" i="5"/>
  <c r="I505" i="5"/>
  <c r="V505" i="5" s="1"/>
  <c r="V504" i="5"/>
  <c r="I536" i="5"/>
  <c r="Y570" i="5"/>
  <c r="L602" i="5"/>
  <c r="H504" i="5"/>
  <c r="U503" i="5"/>
  <c r="K570" i="5" l="1"/>
  <c r="X569" i="5"/>
  <c r="W536" i="5"/>
  <c r="J537" i="5"/>
  <c r="Y602" i="5"/>
  <c r="L603" i="5"/>
  <c r="G536" i="5"/>
  <c r="T504" i="5"/>
  <c r="G505" i="5"/>
  <c r="V536" i="5"/>
  <c r="I537" i="5"/>
  <c r="H536" i="5"/>
  <c r="U504" i="5"/>
  <c r="K602" i="5" l="1"/>
  <c r="X570" i="5"/>
  <c r="K571" i="5"/>
  <c r="X571" i="5" s="1"/>
  <c r="W537" i="5"/>
  <c r="J569" i="5"/>
  <c r="H537" i="5"/>
  <c r="U536" i="5"/>
  <c r="I538" i="5"/>
  <c r="V538" i="5" s="1"/>
  <c r="V537" i="5"/>
  <c r="I569" i="5"/>
  <c r="G537" i="5"/>
  <c r="T536" i="5"/>
  <c r="Y603" i="5"/>
  <c r="L635" i="5"/>
  <c r="L636" i="5" s="1"/>
  <c r="T505" i="5"/>
  <c r="M505" i="5"/>
  <c r="K603" i="5" l="1"/>
  <c r="X602" i="5"/>
  <c r="W569" i="5"/>
  <c r="J570" i="5"/>
  <c r="L668" i="5"/>
  <c r="G569" i="5"/>
  <c r="G538" i="5"/>
  <c r="T537" i="5"/>
  <c r="I570" i="5"/>
  <c r="V569" i="5"/>
  <c r="H569" i="5"/>
  <c r="U537" i="5"/>
  <c r="X603" i="5" l="1"/>
  <c r="K635" i="5"/>
  <c r="K636" i="5" s="1"/>
  <c r="K604" i="5"/>
  <c r="X604" i="5" s="1"/>
  <c r="J602" i="5"/>
  <c r="W570" i="5"/>
  <c r="V570" i="5"/>
  <c r="I571" i="5"/>
  <c r="V571" i="5" s="1"/>
  <c r="I602" i="5"/>
  <c r="T538" i="5"/>
  <c r="M538" i="5"/>
  <c r="U569" i="5"/>
  <c r="H570" i="5"/>
  <c r="G570" i="5"/>
  <c r="T569" i="5"/>
  <c r="L669" i="5"/>
  <c r="Y668" i="5"/>
  <c r="K668" i="5" l="1"/>
  <c r="K637" i="5"/>
  <c r="J603" i="5"/>
  <c r="W602" i="5"/>
  <c r="G602" i="5"/>
  <c r="T570" i="5"/>
  <c r="G571" i="5"/>
  <c r="Y669" i="5"/>
  <c r="L701" i="5"/>
  <c r="H602" i="5"/>
  <c r="U570" i="5"/>
  <c r="I603" i="5"/>
  <c r="V602" i="5"/>
  <c r="X668" i="5" l="1"/>
  <c r="K669" i="5"/>
  <c r="J635" i="5"/>
  <c r="J636" i="5" s="1"/>
  <c r="J668" i="5" s="1"/>
  <c r="W603" i="5"/>
  <c r="I604" i="5"/>
  <c r="V604" i="5" s="1"/>
  <c r="I635" i="5"/>
  <c r="I636" i="5" s="1"/>
  <c r="V603" i="5"/>
  <c r="Y701" i="5"/>
  <c r="L702" i="5"/>
  <c r="T571" i="5"/>
  <c r="M571" i="5"/>
  <c r="H603" i="5"/>
  <c r="U602" i="5"/>
  <c r="G603" i="5"/>
  <c r="T602" i="5"/>
  <c r="X669" i="5" l="1"/>
  <c r="K701" i="5"/>
  <c r="K670" i="5"/>
  <c r="X670" i="5" s="1"/>
  <c r="J669" i="5"/>
  <c r="W668" i="5"/>
  <c r="G635" i="5"/>
  <c r="G636" i="5" s="1"/>
  <c r="G604" i="5"/>
  <c r="T603" i="5"/>
  <c r="H635" i="5"/>
  <c r="H636" i="5" s="1"/>
  <c r="H668" i="5" s="1"/>
  <c r="U603" i="5"/>
  <c r="I637" i="5"/>
  <c r="I668" i="5"/>
  <c r="L734" i="5"/>
  <c r="Y702" i="5"/>
  <c r="K702" i="5" l="1"/>
  <c r="X995" i="5"/>
  <c r="X962" i="5"/>
  <c r="X929" i="5"/>
  <c r="X896" i="5"/>
  <c r="X701" i="5"/>
  <c r="X863" i="5"/>
  <c r="X1292" i="5"/>
  <c r="X1259" i="5"/>
  <c r="X1226" i="5"/>
  <c r="X1193" i="5"/>
  <c r="X1160" i="5"/>
  <c r="X1127" i="5"/>
  <c r="X1094" i="5"/>
  <c r="X1061" i="5"/>
  <c r="X1028" i="5"/>
  <c r="W669" i="5"/>
  <c r="J701" i="5"/>
  <c r="V668" i="5"/>
  <c r="I669" i="5"/>
  <c r="T604" i="5"/>
  <c r="M604" i="5"/>
  <c r="G668" i="5"/>
  <c r="G637" i="5"/>
  <c r="M637" i="5" s="1"/>
  <c r="L735" i="5"/>
  <c r="Y734" i="5"/>
  <c r="U668" i="5"/>
  <c r="H669" i="5"/>
  <c r="K734" i="5" l="1"/>
  <c r="X702" i="5"/>
  <c r="K703" i="5"/>
  <c r="X703" i="5" s="1"/>
  <c r="J702" i="5"/>
  <c r="W701" i="5"/>
  <c r="L767" i="5"/>
  <c r="Y735" i="5"/>
  <c r="H701" i="5"/>
  <c r="U669" i="5"/>
  <c r="V669" i="5"/>
  <c r="I701" i="5"/>
  <c r="I670" i="5"/>
  <c r="V670" i="5" s="1"/>
  <c r="G669" i="5"/>
  <c r="T668" i="5"/>
  <c r="K735" i="5" l="1"/>
  <c r="X734" i="5"/>
  <c r="J734" i="5"/>
  <c r="W702" i="5"/>
  <c r="L768" i="5"/>
  <c r="Y767" i="5"/>
  <c r="G701" i="5"/>
  <c r="G670" i="5"/>
  <c r="T669" i="5"/>
  <c r="U701" i="5"/>
  <c r="H702" i="5"/>
  <c r="V1292" i="5"/>
  <c r="V1259" i="5"/>
  <c r="V1193" i="5"/>
  <c r="V1028" i="5"/>
  <c r="V995" i="5"/>
  <c r="V962" i="5"/>
  <c r="V929" i="5"/>
  <c r="V896" i="5"/>
  <c r="V1226" i="5"/>
  <c r="V1160" i="5"/>
  <c r="V1127" i="5"/>
  <c r="V1094" i="5"/>
  <c r="V1061" i="5"/>
  <c r="V863" i="5"/>
  <c r="I702" i="5"/>
  <c r="V701" i="5"/>
  <c r="K767" i="5" l="1"/>
  <c r="X735" i="5"/>
  <c r="K736" i="5"/>
  <c r="X736" i="5" s="1"/>
  <c r="W734" i="5"/>
  <c r="J735" i="5"/>
  <c r="I734" i="5"/>
  <c r="I703" i="5"/>
  <c r="V703" i="5" s="1"/>
  <c r="V702" i="5"/>
  <c r="L800" i="5"/>
  <c r="Y768" i="5"/>
  <c r="T670" i="5"/>
  <c r="M670" i="5"/>
  <c r="H734" i="5"/>
  <c r="U702" i="5"/>
  <c r="T701" i="5"/>
  <c r="G702" i="5"/>
  <c r="K768" i="5" l="1"/>
  <c r="X767" i="5"/>
  <c r="J767" i="5"/>
  <c r="W735" i="5"/>
  <c r="L801" i="5"/>
  <c r="Y800" i="5"/>
  <c r="H735" i="5"/>
  <c r="U734" i="5"/>
  <c r="G734" i="5"/>
  <c r="T702" i="5"/>
  <c r="G703" i="5"/>
  <c r="V734" i="5"/>
  <c r="I735" i="5"/>
  <c r="X768" i="5" l="1"/>
  <c r="K800" i="5"/>
  <c r="K769" i="5"/>
  <c r="X769" i="5" s="1"/>
  <c r="J768" i="5"/>
  <c r="W767" i="5"/>
  <c r="T703" i="5"/>
  <c r="M703" i="5"/>
  <c r="V735" i="5"/>
  <c r="I767" i="5"/>
  <c r="I736" i="5"/>
  <c r="V736" i="5" s="1"/>
  <c r="G735" i="5"/>
  <c r="T734" i="5"/>
  <c r="H767" i="5"/>
  <c r="U735" i="5"/>
  <c r="Y801" i="5"/>
  <c r="L833" i="5"/>
  <c r="L834" i="5" s="1"/>
  <c r="K801" i="5" l="1"/>
  <c r="X800" i="5"/>
  <c r="W768" i="5"/>
  <c r="J800" i="5"/>
  <c r="H768" i="5"/>
  <c r="U767" i="5"/>
  <c r="I768" i="5"/>
  <c r="V767" i="5"/>
  <c r="L866" i="5"/>
  <c r="G736" i="5"/>
  <c r="T735" i="5"/>
  <c r="G767" i="5"/>
  <c r="K833" i="5" l="1"/>
  <c r="K834" i="5" s="1"/>
  <c r="X801" i="5"/>
  <c r="K802" i="5"/>
  <c r="X802" i="5" s="1"/>
  <c r="W800" i="5"/>
  <c r="J801" i="5"/>
  <c r="T767" i="5"/>
  <c r="G768" i="5"/>
  <c r="Y866" i="5"/>
  <c r="L867" i="5"/>
  <c r="I800" i="5"/>
  <c r="I769" i="5"/>
  <c r="V769" i="5" s="1"/>
  <c r="V768" i="5"/>
  <c r="T736" i="5"/>
  <c r="M736" i="5"/>
  <c r="H800" i="5"/>
  <c r="U768" i="5"/>
  <c r="K866" i="5" l="1"/>
  <c r="K835" i="5"/>
  <c r="W801" i="5"/>
  <c r="J833" i="5"/>
  <c r="J834" i="5" s="1"/>
  <c r="J866" i="5" s="1"/>
  <c r="U800" i="5"/>
  <c r="H801" i="5"/>
  <c r="L899" i="5"/>
  <c r="Y867" i="5"/>
  <c r="T768" i="5"/>
  <c r="G800" i="5"/>
  <c r="G769" i="5"/>
  <c r="V800" i="5"/>
  <c r="I801" i="5"/>
  <c r="K867" i="5" l="1"/>
  <c r="X866" i="5"/>
  <c r="J867" i="5"/>
  <c r="W866" i="5"/>
  <c r="T769" i="5"/>
  <c r="M769" i="5"/>
  <c r="G801" i="5"/>
  <c r="T800" i="5"/>
  <c r="I833" i="5"/>
  <c r="I834" i="5" s="1"/>
  <c r="V801" i="5"/>
  <c r="I802" i="5"/>
  <c r="V802" i="5" s="1"/>
  <c r="Y899" i="5"/>
  <c r="L900" i="5"/>
  <c r="U801" i="5"/>
  <c r="H833" i="5"/>
  <c r="H834" i="5" s="1"/>
  <c r="H866" i="5" s="1"/>
  <c r="X867" i="5" l="1"/>
  <c r="K899" i="5"/>
  <c r="K868" i="5"/>
  <c r="X868" i="5" s="1"/>
  <c r="J899" i="5"/>
  <c r="W867" i="5"/>
  <c r="H867" i="5"/>
  <c r="U866" i="5"/>
  <c r="G833" i="5"/>
  <c r="G834" i="5" s="1"/>
  <c r="G802" i="5"/>
  <c r="T801" i="5"/>
  <c r="L932" i="5"/>
  <c r="Y900" i="5"/>
  <c r="I866" i="5"/>
  <c r="I835" i="5"/>
  <c r="X1457" i="5" l="1"/>
  <c r="X899" i="5"/>
  <c r="X1391" i="5"/>
  <c r="K900" i="5"/>
  <c r="X1490" i="5"/>
  <c r="X1424" i="5"/>
  <c r="X1358" i="5"/>
  <c r="J900" i="5"/>
  <c r="W899" i="5"/>
  <c r="G866" i="5"/>
  <c r="G835" i="5"/>
  <c r="Y932" i="5"/>
  <c r="L933" i="5"/>
  <c r="H899" i="5"/>
  <c r="U867" i="5"/>
  <c r="V866" i="5"/>
  <c r="I867" i="5"/>
  <c r="T802" i="5"/>
  <c r="M802" i="5"/>
  <c r="X900" i="5" l="1"/>
  <c r="K932" i="5"/>
  <c r="K901" i="5"/>
  <c r="X901" i="5" s="1"/>
  <c r="J932" i="5"/>
  <c r="W900" i="5"/>
  <c r="I899" i="5"/>
  <c r="V867" i="5"/>
  <c r="I868" i="5"/>
  <c r="V868" i="5" s="1"/>
  <c r="L965" i="5"/>
  <c r="Y933" i="5"/>
  <c r="M835" i="5"/>
  <c r="H900" i="5"/>
  <c r="U899" i="5"/>
  <c r="T866" i="5"/>
  <c r="G867" i="5"/>
  <c r="X932" i="5" l="1"/>
  <c r="K933" i="5"/>
  <c r="J933" i="5"/>
  <c r="W932" i="5"/>
  <c r="Y965" i="5"/>
  <c r="L966" i="5"/>
  <c r="H932" i="5"/>
  <c r="U900" i="5"/>
  <c r="T867" i="5"/>
  <c r="G868" i="5"/>
  <c r="G899" i="5"/>
  <c r="I900" i="5"/>
  <c r="V1424" i="5"/>
  <c r="V1391" i="5"/>
  <c r="V1490" i="5"/>
  <c r="V1358" i="5"/>
  <c r="V1457" i="5"/>
  <c r="V899" i="5"/>
  <c r="X933" i="5" l="1"/>
  <c r="K965" i="5"/>
  <c r="K934" i="5"/>
  <c r="X934" i="5" s="1"/>
  <c r="J965" i="5"/>
  <c r="W933" i="5"/>
  <c r="V900" i="5"/>
  <c r="I932" i="5"/>
  <c r="I901" i="5"/>
  <c r="V901" i="5" s="1"/>
  <c r="L998" i="5"/>
  <c r="Y966" i="5"/>
  <c r="G900" i="5"/>
  <c r="T899" i="5"/>
  <c r="T868" i="5"/>
  <c r="M868" i="5"/>
  <c r="U932" i="5"/>
  <c r="H933" i="5"/>
  <c r="K966" i="5" l="1"/>
  <c r="X965" i="5"/>
  <c r="J966" i="5"/>
  <c r="W965" i="5"/>
  <c r="L999" i="5"/>
  <c r="Y998" i="5"/>
  <c r="T900" i="5"/>
  <c r="G932" i="5"/>
  <c r="G901" i="5"/>
  <c r="V932" i="5"/>
  <c r="I933" i="5"/>
  <c r="H965" i="5"/>
  <c r="U933" i="5"/>
  <c r="K998" i="5" l="1"/>
  <c r="X966" i="5"/>
  <c r="K967" i="5"/>
  <c r="X967" i="5" s="1"/>
  <c r="W966" i="5"/>
  <c r="J998" i="5"/>
  <c r="T932" i="5"/>
  <c r="G933" i="5"/>
  <c r="H966" i="5"/>
  <c r="U965" i="5"/>
  <c r="V933" i="5"/>
  <c r="I965" i="5"/>
  <c r="I934" i="5"/>
  <c r="V934" i="5" s="1"/>
  <c r="M901" i="5"/>
  <c r="T901" i="5"/>
  <c r="L1031" i="5"/>
  <c r="Y999" i="5"/>
  <c r="K999" i="5" l="1"/>
  <c r="X998" i="5"/>
  <c r="W998" i="5"/>
  <c r="J999" i="5"/>
  <c r="Y1031" i="5"/>
  <c r="L1032" i="5"/>
  <c r="V965" i="5"/>
  <c r="I966" i="5"/>
  <c r="U966" i="5"/>
  <c r="H998" i="5"/>
  <c r="G965" i="5"/>
  <c r="G934" i="5"/>
  <c r="T933" i="5"/>
  <c r="X999" i="5" l="1"/>
  <c r="K1031" i="5"/>
  <c r="K1000" i="5"/>
  <c r="X1000" i="5" s="1"/>
  <c r="W999" i="5"/>
  <c r="J1031" i="5"/>
  <c r="U998" i="5"/>
  <c r="H999" i="5"/>
  <c r="L1064" i="5"/>
  <c r="Y1032" i="5"/>
  <c r="M934" i="5"/>
  <c r="T934" i="5"/>
  <c r="I998" i="5"/>
  <c r="V966" i="5"/>
  <c r="I967" i="5"/>
  <c r="V967" i="5" s="1"/>
  <c r="G966" i="5"/>
  <c r="T965" i="5"/>
  <c r="X1031" i="5" l="1"/>
  <c r="X1556" i="5"/>
  <c r="X1622" i="5"/>
  <c r="X1589" i="5"/>
  <c r="K1032" i="5"/>
  <c r="W1031" i="5"/>
  <c r="J1032" i="5"/>
  <c r="V998" i="5"/>
  <c r="I999" i="5"/>
  <c r="T966" i="5"/>
  <c r="G998" i="5"/>
  <c r="G967" i="5"/>
  <c r="L1065" i="5"/>
  <c r="Y1064" i="5"/>
  <c r="U999" i="5"/>
  <c r="H1031" i="5"/>
  <c r="K1064" i="5" l="1"/>
  <c r="X1032" i="5"/>
  <c r="K1033" i="5"/>
  <c r="X1033" i="5" s="1"/>
  <c r="W1032" i="5"/>
  <c r="J1064" i="5"/>
  <c r="T998" i="5"/>
  <c r="G999" i="5"/>
  <c r="H1032" i="5"/>
  <c r="U1031" i="5"/>
  <c r="Y1065" i="5"/>
  <c r="L1097" i="5"/>
  <c r="I1031" i="5"/>
  <c r="V999" i="5"/>
  <c r="I1000" i="5"/>
  <c r="V1000" i="5" s="1"/>
  <c r="M967" i="5"/>
  <c r="T967" i="5"/>
  <c r="X1064" i="5" l="1"/>
  <c r="K1065" i="5"/>
  <c r="W1064" i="5"/>
  <c r="J1065" i="5"/>
  <c r="Y1097" i="5"/>
  <c r="L1098" i="5"/>
  <c r="G1031" i="5"/>
  <c r="G1000" i="5"/>
  <c r="T999" i="5"/>
  <c r="V1622" i="5"/>
  <c r="V1589" i="5"/>
  <c r="V1556" i="5"/>
  <c r="V1031" i="5"/>
  <c r="I1032" i="5"/>
  <c r="U1032" i="5"/>
  <c r="H1064" i="5"/>
  <c r="X1065" i="5" l="1"/>
  <c r="K1097" i="5"/>
  <c r="K1066" i="5"/>
  <c r="X1066" i="5" s="1"/>
  <c r="W1065" i="5"/>
  <c r="J1097" i="5"/>
  <c r="I1064" i="5"/>
  <c r="V1032" i="5"/>
  <c r="I1033" i="5"/>
  <c r="V1033" i="5" s="1"/>
  <c r="T1000" i="5"/>
  <c r="M1000" i="5"/>
  <c r="G1032" i="5"/>
  <c r="T1031" i="5"/>
  <c r="H1065" i="5"/>
  <c r="U1064" i="5"/>
  <c r="L1130" i="5"/>
  <c r="Y1098" i="5"/>
  <c r="X1097" i="5" l="1"/>
  <c r="K1098" i="5"/>
  <c r="J1098" i="5"/>
  <c r="W1097" i="5"/>
  <c r="L1131" i="5"/>
  <c r="Y1130" i="5"/>
  <c r="U1065" i="5"/>
  <c r="H1097" i="5"/>
  <c r="G1064" i="5"/>
  <c r="G1033" i="5"/>
  <c r="T1032" i="5"/>
  <c r="I1065" i="5"/>
  <c r="V1064" i="5"/>
  <c r="X1098" i="5" l="1"/>
  <c r="K1130" i="5"/>
  <c r="K1099" i="5"/>
  <c r="X1099" i="5" s="1"/>
  <c r="W1098" i="5"/>
  <c r="J1130" i="5"/>
  <c r="I1097" i="5"/>
  <c r="V1065" i="5"/>
  <c r="I1066" i="5"/>
  <c r="V1066" i="5" s="1"/>
  <c r="Y1131" i="5"/>
  <c r="L1163" i="5"/>
  <c r="T1033" i="5"/>
  <c r="M1033" i="5"/>
  <c r="H1098" i="5"/>
  <c r="U1097" i="5"/>
  <c r="G1065" i="5"/>
  <c r="T1064" i="5"/>
  <c r="X1130" i="5" l="1"/>
  <c r="K1131" i="5"/>
  <c r="J1131" i="5"/>
  <c r="W1130" i="5"/>
  <c r="U1098" i="5"/>
  <c r="H1130" i="5"/>
  <c r="Y1163" i="5"/>
  <c r="L1164" i="5"/>
  <c r="G1097" i="5"/>
  <c r="G1066" i="5"/>
  <c r="T1065" i="5"/>
  <c r="V1097" i="5"/>
  <c r="I1098" i="5"/>
  <c r="X1131" i="5" l="1"/>
  <c r="K1163" i="5"/>
  <c r="K1132" i="5"/>
  <c r="X1132" i="5" s="1"/>
  <c r="W1131" i="5"/>
  <c r="J1163" i="5"/>
  <c r="M1066" i="5"/>
  <c r="T1066" i="5"/>
  <c r="L1196" i="5"/>
  <c r="Y1164" i="5"/>
  <c r="G1098" i="5"/>
  <c r="T1097" i="5"/>
  <c r="H1131" i="5"/>
  <c r="U1130" i="5"/>
  <c r="I1130" i="5"/>
  <c r="V1098" i="5"/>
  <c r="I1099" i="5"/>
  <c r="V1099" i="5" s="1"/>
  <c r="K1164" i="5" l="1"/>
  <c r="X1163" i="5"/>
  <c r="W1163" i="5"/>
  <c r="J1164" i="5"/>
  <c r="I1131" i="5"/>
  <c r="V1130" i="5"/>
  <c r="Y1196" i="5"/>
  <c r="L1197" i="5"/>
  <c r="G1130" i="5"/>
  <c r="G1099" i="5"/>
  <c r="T1098" i="5"/>
  <c r="U1131" i="5"/>
  <c r="H1163" i="5"/>
  <c r="K1196" i="5" l="1"/>
  <c r="X1164" i="5"/>
  <c r="K1165" i="5"/>
  <c r="X1165" i="5" s="1"/>
  <c r="W1164" i="5"/>
  <c r="J1196" i="5"/>
  <c r="T1099" i="5"/>
  <c r="M1099" i="5"/>
  <c r="H1164" i="5"/>
  <c r="U1163" i="5"/>
  <c r="G1131" i="5"/>
  <c r="T1130" i="5"/>
  <c r="Y1197" i="5"/>
  <c r="L1229" i="5"/>
  <c r="I1163" i="5"/>
  <c r="V1131" i="5"/>
  <c r="I1132" i="5"/>
  <c r="V1132" i="5" s="1"/>
  <c r="X1196" i="5" l="1"/>
  <c r="K1197" i="5"/>
  <c r="W1196" i="5"/>
  <c r="J1197" i="5"/>
  <c r="U1164" i="5"/>
  <c r="H1196" i="5"/>
  <c r="V1163" i="5"/>
  <c r="I1164" i="5"/>
  <c r="G1163" i="5"/>
  <c r="G1132" i="5"/>
  <c r="T1131" i="5"/>
  <c r="Y1229" i="5"/>
  <c r="L1230" i="5"/>
  <c r="K1229" i="5" l="1"/>
  <c r="X1197" i="5"/>
  <c r="K1198" i="5"/>
  <c r="X1198" i="5" s="1"/>
  <c r="W1197" i="5"/>
  <c r="J1229" i="5"/>
  <c r="I1196" i="5"/>
  <c r="V1164" i="5"/>
  <c r="I1165" i="5"/>
  <c r="V1165" i="5" s="1"/>
  <c r="T1132" i="5"/>
  <c r="M1132" i="5"/>
  <c r="H1197" i="5"/>
  <c r="U1196" i="5"/>
  <c r="Y1230" i="5"/>
  <c r="L1262" i="5"/>
  <c r="G1164" i="5"/>
  <c r="T1163" i="5"/>
  <c r="X1229" i="5" l="1"/>
  <c r="K1230" i="5"/>
  <c r="W1229" i="5"/>
  <c r="J1230" i="5"/>
  <c r="U1197" i="5"/>
  <c r="H1229" i="5"/>
  <c r="Y1262" i="5"/>
  <c r="L1263" i="5"/>
  <c r="G1196" i="5"/>
  <c r="G1165" i="5"/>
  <c r="T1164" i="5"/>
  <c r="V1196" i="5"/>
  <c r="I1197" i="5"/>
  <c r="X1230" i="5" l="1"/>
  <c r="K1262" i="5"/>
  <c r="K1231" i="5"/>
  <c r="X1231" i="5" s="1"/>
  <c r="W1230" i="5"/>
  <c r="J1262" i="5"/>
  <c r="T1165" i="5"/>
  <c r="M1165" i="5"/>
  <c r="L1295" i="5"/>
  <c r="Y1263" i="5"/>
  <c r="G1197" i="5"/>
  <c r="T1196" i="5"/>
  <c r="H1230" i="5"/>
  <c r="U1229" i="5"/>
  <c r="I1229" i="5"/>
  <c r="V1197" i="5"/>
  <c r="I1198" i="5"/>
  <c r="V1198" i="5" s="1"/>
  <c r="K1263" i="5" l="1"/>
  <c r="X1262" i="5"/>
  <c r="J1263" i="5"/>
  <c r="W1262" i="5"/>
  <c r="G1229" i="5"/>
  <c r="G1198" i="5"/>
  <c r="T1197" i="5"/>
  <c r="I1230" i="5"/>
  <c r="V1229" i="5"/>
  <c r="Y1295" i="5"/>
  <c r="L1296" i="5"/>
  <c r="U1230" i="5"/>
  <c r="H1262" i="5"/>
  <c r="X1263" i="5" l="1"/>
  <c r="K1295" i="5"/>
  <c r="K1264" i="5"/>
  <c r="X1264" i="5" s="1"/>
  <c r="J1295" i="5"/>
  <c r="W1263" i="5"/>
  <c r="I1262" i="5"/>
  <c r="V1230" i="5"/>
  <c r="I1231" i="5"/>
  <c r="V1231" i="5" s="1"/>
  <c r="T1198" i="5"/>
  <c r="M1198" i="5"/>
  <c r="H1263" i="5"/>
  <c r="U1262" i="5"/>
  <c r="L1328" i="5"/>
  <c r="L1329" i="5" s="1"/>
  <c r="Y1296" i="5"/>
  <c r="G1230" i="5"/>
  <c r="T1229" i="5"/>
  <c r="X1295" i="5" l="1"/>
  <c r="K1296" i="5"/>
  <c r="W1295" i="5"/>
  <c r="J1296" i="5"/>
  <c r="L1361" i="5"/>
  <c r="G1262" i="5"/>
  <c r="G1231" i="5"/>
  <c r="T1230" i="5"/>
  <c r="U1263" i="5"/>
  <c r="H1295" i="5"/>
  <c r="V1262" i="5"/>
  <c r="I1263" i="5"/>
  <c r="K1328" i="5" l="1"/>
  <c r="K1329" i="5" s="1"/>
  <c r="X1296" i="5"/>
  <c r="K1297" i="5"/>
  <c r="X1297" i="5" s="1"/>
  <c r="W1296" i="5"/>
  <c r="J1328" i="5"/>
  <c r="J1329" i="5" s="1"/>
  <c r="J1361" i="5" s="1"/>
  <c r="H1296" i="5"/>
  <c r="U1295" i="5"/>
  <c r="I1295" i="5"/>
  <c r="V1263" i="5"/>
  <c r="I1264" i="5"/>
  <c r="V1264" i="5" s="1"/>
  <c r="T1231" i="5"/>
  <c r="M1231" i="5"/>
  <c r="G1263" i="5"/>
  <c r="T1262" i="5"/>
  <c r="Y1361" i="5"/>
  <c r="L1362" i="5"/>
  <c r="K1361" i="5" l="1"/>
  <c r="K1330" i="5"/>
  <c r="J1362" i="5"/>
  <c r="W1361" i="5"/>
  <c r="G1295" i="5"/>
  <c r="G1264" i="5"/>
  <c r="T1263" i="5"/>
  <c r="V1295" i="5"/>
  <c r="I1296" i="5"/>
  <c r="Y1362" i="5"/>
  <c r="L1394" i="5"/>
  <c r="U1296" i="5"/>
  <c r="H1328" i="5"/>
  <c r="H1329" i="5" s="1"/>
  <c r="H1361" i="5" s="1"/>
  <c r="X1361" i="5" l="1"/>
  <c r="K1362" i="5"/>
  <c r="J1394" i="5"/>
  <c r="W1362" i="5"/>
  <c r="I1328" i="5"/>
  <c r="I1329" i="5" s="1"/>
  <c r="V1296" i="5"/>
  <c r="I1297" i="5"/>
  <c r="V1297" i="5" s="1"/>
  <c r="Y1394" i="5"/>
  <c r="L1395" i="5"/>
  <c r="T1264" i="5"/>
  <c r="M1264" i="5"/>
  <c r="U1361" i="5"/>
  <c r="H1362" i="5"/>
  <c r="G1296" i="5"/>
  <c r="T1295" i="5"/>
  <c r="K1394" i="5" l="1"/>
  <c r="X1362" i="5"/>
  <c r="K1363" i="5"/>
  <c r="X1363" i="5" s="1"/>
  <c r="J1395" i="5"/>
  <c r="W1394" i="5"/>
  <c r="L1427" i="5"/>
  <c r="Y1395" i="5"/>
  <c r="H1394" i="5"/>
  <c r="U1362" i="5"/>
  <c r="G1328" i="5"/>
  <c r="G1329" i="5" s="1"/>
  <c r="G1297" i="5"/>
  <c r="T1296" i="5"/>
  <c r="I1361" i="5"/>
  <c r="I1330" i="5"/>
  <c r="K1395" i="5" l="1"/>
  <c r="X1394" i="5"/>
  <c r="W1395" i="5"/>
  <c r="J1427" i="5"/>
  <c r="L1428" i="5"/>
  <c r="Y1427" i="5"/>
  <c r="U1394" i="5"/>
  <c r="H1395" i="5"/>
  <c r="V1361" i="5"/>
  <c r="I1362" i="5"/>
  <c r="T1297" i="5"/>
  <c r="M1297" i="5"/>
  <c r="G1361" i="5"/>
  <c r="G1330" i="5"/>
  <c r="M1330" i="5" s="1"/>
  <c r="X1395" i="5" l="1"/>
  <c r="K1427" i="5"/>
  <c r="K1396" i="5"/>
  <c r="X1396" i="5" s="1"/>
  <c r="W1427" i="5"/>
  <c r="J1428" i="5"/>
  <c r="I1394" i="5"/>
  <c r="V1362" i="5"/>
  <c r="I1363" i="5"/>
  <c r="V1363" i="5" s="1"/>
  <c r="U1395" i="5"/>
  <c r="H1427" i="5"/>
  <c r="G1362" i="5"/>
  <c r="T1361" i="5"/>
  <c r="L1460" i="5"/>
  <c r="Y1428" i="5"/>
  <c r="X1427" i="5" l="1"/>
  <c r="K1428" i="5"/>
  <c r="J1460" i="5"/>
  <c r="W1428" i="5"/>
  <c r="G1394" i="5"/>
  <c r="T1362" i="5"/>
  <c r="G1363" i="5"/>
  <c r="U1427" i="5"/>
  <c r="H1428" i="5"/>
  <c r="V1394" i="5"/>
  <c r="I1395" i="5"/>
  <c r="Y1460" i="5"/>
  <c r="L1461" i="5"/>
  <c r="X1428" i="5" l="1"/>
  <c r="K1460" i="5"/>
  <c r="K1429" i="5"/>
  <c r="X1429" i="5" s="1"/>
  <c r="W1460" i="5"/>
  <c r="J1461" i="5"/>
  <c r="I1427" i="5"/>
  <c r="V1395" i="5"/>
  <c r="I1396" i="5"/>
  <c r="V1396" i="5" s="1"/>
  <c r="M1363" i="5"/>
  <c r="T1363" i="5"/>
  <c r="L1493" i="5"/>
  <c r="Y1461" i="5"/>
  <c r="H1460" i="5"/>
  <c r="U1428" i="5"/>
  <c r="T1394" i="5"/>
  <c r="G1395" i="5"/>
  <c r="K1461" i="5" l="1"/>
  <c r="X1460" i="5"/>
  <c r="W1461" i="5"/>
  <c r="J1493" i="5"/>
  <c r="I1428" i="5"/>
  <c r="V1427" i="5"/>
  <c r="Y1493" i="5"/>
  <c r="L1494" i="5"/>
  <c r="G1427" i="5"/>
  <c r="T1395" i="5"/>
  <c r="G1396" i="5"/>
  <c r="U1460" i="5"/>
  <c r="H1461" i="5"/>
  <c r="K1493" i="5" l="1"/>
  <c r="X1461" i="5"/>
  <c r="K1462" i="5"/>
  <c r="X1462" i="5" s="1"/>
  <c r="W1493" i="5"/>
  <c r="J1494" i="5"/>
  <c r="G1428" i="5"/>
  <c r="T1427" i="5"/>
  <c r="L1526" i="5"/>
  <c r="L1527" i="5" s="1"/>
  <c r="Y1494" i="5"/>
  <c r="U1461" i="5"/>
  <c r="H1493" i="5"/>
  <c r="M1396" i="5"/>
  <c r="T1396" i="5"/>
  <c r="V1428" i="5"/>
  <c r="I1460" i="5"/>
  <c r="I1429" i="5"/>
  <c r="V1429" i="5" s="1"/>
  <c r="X1493" i="5" l="1"/>
  <c r="K1494" i="5"/>
  <c r="W1494" i="5"/>
  <c r="J1526" i="5"/>
  <c r="J1527" i="5" s="1"/>
  <c r="J1559" i="5" s="1"/>
  <c r="V1460" i="5"/>
  <c r="I1461" i="5"/>
  <c r="H1494" i="5"/>
  <c r="U1493" i="5"/>
  <c r="L1559" i="5"/>
  <c r="G1460" i="5"/>
  <c r="T1428" i="5"/>
  <c r="G1429" i="5"/>
  <c r="K1526" i="5" l="1"/>
  <c r="K1527" i="5" s="1"/>
  <c r="X1494" i="5"/>
  <c r="K1495" i="5"/>
  <c r="X1495" i="5" s="1"/>
  <c r="W1559" i="5"/>
  <c r="J1560" i="5"/>
  <c r="G1461" i="5"/>
  <c r="T1460" i="5"/>
  <c r="Y1559" i="5"/>
  <c r="L1560" i="5"/>
  <c r="M1429" i="5"/>
  <c r="T1429" i="5"/>
  <c r="U1494" i="5"/>
  <c r="H1526" i="5"/>
  <c r="H1527" i="5" s="1"/>
  <c r="H1559" i="5" s="1"/>
  <c r="I1493" i="5"/>
  <c r="V1461" i="5"/>
  <c r="I1462" i="5"/>
  <c r="V1462" i="5" s="1"/>
  <c r="K1559" i="5" l="1"/>
  <c r="K1528" i="5"/>
  <c r="W1560" i="5"/>
  <c r="J1592" i="5"/>
  <c r="Y1560" i="5"/>
  <c r="L1592" i="5"/>
  <c r="I1494" i="5"/>
  <c r="V1493" i="5"/>
  <c r="H1560" i="5"/>
  <c r="U1559" i="5"/>
  <c r="G1493" i="5"/>
  <c r="T1461" i="5"/>
  <c r="G1462" i="5"/>
  <c r="K1560" i="5" l="1"/>
  <c r="X1559" i="5"/>
  <c r="J1593" i="5"/>
  <c r="W1592" i="5"/>
  <c r="G1494" i="5"/>
  <c r="T1493" i="5"/>
  <c r="H1592" i="5"/>
  <c r="U1560" i="5"/>
  <c r="I1526" i="5"/>
  <c r="I1527" i="5" s="1"/>
  <c r="V1494" i="5"/>
  <c r="I1495" i="5"/>
  <c r="V1495" i="5" s="1"/>
  <c r="Y1592" i="5"/>
  <c r="L1593" i="5"/>
  <c r="T1462" i="5"/>
  <c r="M1462" i="5"/>
  <c r="K1592" i="5" l="1"/>
  <c r="X1560" i="5"/>
  <c r="K1561" i="5"/>
  <c r="X1561" i="5" s="1"/>
  <c r="J1625" i="5"/>
  <c r="W1593" i="5"/>
  <c r="Y1593" i="5"/>
  <c r="L1625" i="5"/>
  <c r="I1559" i="5"/>
  <c r="I1528" i="5"/>
  <c r="G1526" i="5"/>
  <c r="G1527" i="5" s="1"/>
  <c r="T1494" i="5"/>
  <c r="G1495" i="5"/>
  <c r="H1593" i="5"/>
  <c r="U1592" i="5"/>
  <c r="X1592" i="5" l="1"/>
  <c r="K1593" i="5"/>
  <c r="J1626" i="5"/>
  <c r="W1625" i="5"/>
  <c r="H1625" i="5"/>
  <c r="U1593" i="5"/>
  <c r="T1495" i="5"/>
  <c r="M1495" i="5"/>
  <c r="V1559" i="5"/>
  <c r="I1560" i="5"/>
  <c r="G1559" i="5"/>
  <c r="G1528" i="5"/>
  <c r="M1528" i="5" s="1"/>
  <c r="Y1625" i="5"/>
  <c r="L1626" i="5"/>
  <c r="X1593" i="5" l="1"/>
  <c r="K1625" i="5"/>
  <c r="K1594" i="5"/>
  <c r="X1594" i="5" s="1"/>
  <c r="J1658" i="5"/>
  <c r="J1659" i="5" s="1"/>
  <c r="W1626" i="5"/>
  <c r="T1559" i="5"/>
  <c r="G1560" i="5"/>
  <c r="Y1626" i="5"/>
  <c r="L1658" i="5"/>
  <c r="L1659" i="5" s="1"/>
  <c r="I1592" i="5"/>
  <c r="V1560" i="5"/>
  <c r="I1561" i="5"/>
  <c r="V1561" i="5" s="1"/>
  <c r="U1625" i="5"/>
  <c r="H1626" i="5"/>
  <c r="X1625" i="5" l="1"/>
  <c r="K1626" i="5"/>
  <c r="H1658" i="5"/>
  <c r="H1659" i="5" s="1"/>
  <c r="U1626" i="5"/>
  <c r="I1593" i="5"/>
  <c r="V1592" i="5"/>
  <c r="T1560" i="5"/>
  <c r="G1592" i="5"/>
  <c r="G1561" i="5"/>
  <c r="K1658" i="5" l="1"/>
  <c r="K1659" i="5" s="1"/>
  <c r="K1660" i="5" s="1"/>
  <c r="X1626" i="5"/>
  <c r="K1627" i="5"/>
  <c r="X1627" i="5" s="1"/>
  <c r="T1561" i="5"/>
  <c r="M1561" i="5"/>
  <c r="I1625" i="5"/>
  <c r="V1593" i="5"/>
  <c r="I1594" i="5"/>
  <c r="V1594" i="5" s="1"/>
  <c r="T1592" i="5"/>
  <c r="G1593" i="5"/>
  <c r="T1593" i="5" l="1"/>
  <c r="G1625" i="5"/>
  <c r="G1594" i="5"/>
  <c r="V1625" i="5"/>
  <c r="I1626" i="5"/>
  <c r="V1626" i="5" l="1"/>
  <c r="I1658" i="5"/>
  <c r="I1659" i="5" s="1"/>
  <c r="I1660" i="5" s="1"/>
  <c r="J1662" i="5" s="1"/>
  <c r="C30" i="23" s="1"/>
  <c r="I1627" i="5"/>
  <c r="V1627" i="5" s="1"/>
  <c r="M1594" i="5"/>
  <c r="T1594" i="5"/>
  <c r="G1626" i="5"/>
  <c r="T1625" i="5"/>
  <c r="G1658" i="5" l="1"/>
  <c r="G1659" i="5" s="1"/>
  <c r="G1660" i="5" s="1"/>
  <c r="T1626" i="5"/>
  <c r="G1627" i="5"/>
  <c r="M1660" i="5" l="1"/>
  <c r="E39" i="10" s="1"/>
  <c r="E46" i="1" s="1"/>
  <c r="C32" i="23"/>
  <c r="C33" i="23" s="1"/>
  <c r="C34" i="23" s="1"/>
  <c r="C37" i="23" s="1"/>
  <c r="M1627" i="5"/>
  <c r="T1627" i="5"/>
  <c r="E40" i="10" l="1"/>
  <c r="F44" i="17" s="1"/>
  <c r="F33" i="17" s="1"/>
  <c r="F34" i="17" s="1"/>
  <c r="F39" i="17" s="1"/>
  <c r="F46" i="1"/>
  <c r="E47" i="1"/>
  <c r="E51" i="1" s="1"/>
  <c r="F60" i="1" l="1"/>
  <c r="F47" i="1"/>
  <c r="F51" i="1" s="1"/>
  <c r="F46" i="17" l="1"/>
  <c r="F52" i="1"/>
  <c r="F53" i="1" s="1"/>
  <c r="F43" i="26"/>
  <c r="F58" i="1"/>
  <c r="F45" i="26"/>
  <c r="S47" i="1"/>
  <c r="F40" i="17"/>
  <c r="N39" i="17"/>
  <c r="G33" i="1" l="1"/>
  <c r="G31" i="1"/>
  <c r="G30" i="1"/>
  <c r="G32" i="1"/>
  <c r="F41" i="17"/>
  <c r="G31" i="17" s="1"/>
  <c r="G28" i="1"/>
  <c r="G29" i="1"/>
  <c r="G25" i="1"/>
  <c r="G27" i="1"/>
  <c r="G22" i="1"/>
  <c r="G23" i="1"/>
  <c r="G19" i="1"/>
  <c r="G20" i="1"/>
  <c r="G16" i="1"/>
  <c r="G17" i="1"/>
  <c r="G14" i="1"/>
  <c r="G15" i="1"/>
  <c r="G11" i="1"/>
  <c r="G13" i="1"/>
  <c r="G9" i="1"/>
  <c r="G10" i="1"/>
  <c r="G46" i="1"/>
  <c r="G44" i="1"/>
  <c r="AA11" i="5"/>
  <c r="AB540" i="5" s="1"/>
  <c r="G11" i="17" l="1"/>
  <c r="G17" i="17"/>
  <c r="G14" i="17"/>
  <c r="G10" i="17"/>
  <c r="G9" i="17"/>
  <c r="G33" i="17"/>
  <c r="G12" i="17"/>
  <c r="G38" i="1"/>
  <c r="G45" i="1" s="1"/>
  <c r="AB959" i="5"/>
  <c r="AB329" i="5"/>
  <c r="AB858" i="5"/>
  <c r="AB577" i="5"/>
  <c r="AB1044" i="5"/>
  <c r="AB1583" i="5"/>
  <c r="AB356" i="5"/>
  <c r="AB431" i="5"/>
  <c r="AB881" i="5"/>
  <c r="AB850" i="5"/>
  <c r="AB325" i="5"/>
  <c r="AB672" i="5"/>
  <c r="AB943" i="5"/>
  <c r="AB1013" i="5"/>
  <c r="AB1434" i="5"/>
  <c r="AB678" i="5"/>
  <c r="AB904" i="5"/>
  <c r="AB250" i="5"/>
  <c r="AB949" i="5"/>
  <c r="AB51" i="5"/>
  <c r="AB186" i="5"/>
  <c r="AB279" i="5"/>
  <c r="AB1562" i="5"/>
  <c r="AB982" i="5"/>
  <c r="AB935" i="5"/>
  <c r="AB920" i="5"/>
  <c r="AB1021" i="5"/>
  <c r="AB974" i="5"/>
  <c r="AB1003" i="5"/>
  <c r="AB711" i="5"/>
  <c r="AB821" i="5"/>
  <c r="AB230" i="5"/>
  <c r="AB1005" i="5"/>
  <c r="AB889" i="5"/>
  <c r="AB1052" i="5"/>
  <c r="AB612" i="5"/>
  <c r="AB690" i="5"/>
  <c r="AB1108" i="5"/>
  <c r="AB115" i="5"/>
  <c r="AB1275" i="5"/>
  <c r="AB351" i="5"/>
  <c r="AB1252" i="5"/>
  <c r="AB28" i="5"/>
  <c r="AB162" i="5"/>
  <c r="AB64" i="5"/>
  <c r="AB594" i="5"/>
  <c r="AB167" i="5"/>
  <c r="AB27" i="5"/>
  <c r="AB624" i="5"/>
  <c r="AB135" i="5"/>
  <c r="AB360" i="5"/>
  <c r="AB1241" i="5"/>
  <c r="AB542" i="5"/>
  <c r="AB1547" i="5"/>
  <c r="AB38" i="5"/>
  <c r="AB280" i="5"/>
  <c r="AB493" i="5"/>
  <c r="AB298" i="5"/>
  <c r="AB148" i="5"/>
  <c r="AB593" i="5"/>
  <c r="AB662" i="5"/>
  <c r="AB912" i="5"/>
  <c r="AB990" i="5"/>
  <c r="AB1134" i="5"/>
  <c r="AB759" i="5"/>
  <c r="AB449" i="5"/>
  <c r="AB247" i="5"/>
  <c r="AB825" i="5"/>
  <c r="AB226" i="5"/>
  <c r="AB1271" i="5"/>
  <c r="AB516" i="5"/>
  <c r="AB14" i="5"/>
  <c r="AB221" i="5"/>
  <c r="AB1601" i="5"/>
  <c r="AB311" i="5"/>
  <c r="AB63" i="5"/>
  <c r="AB346" i="5"/>
  <c r="AB747" i="5"/>
  <c r="AB220" i="5"/>
  <c r="AB496" i="5"/>
  <c r="AB772" i="5"/>
  <c r="AB692" i="5"/>
  <c r="AB1190" i="5"/>
  <c r="AB332" i="5"/>
  <c r="AB294" i="5"/>
  <c r="AB677" i="5"/>
  <c r="AB873" i="5"/>
  <c r="AB951" i="5"/>
  <c r="AB1036" i="5"/>
  <c r="AB442" i="5"/>
  <c r="AB1407" i="5"/>
  <c r="AB46" i="5"/>
  <c r="AB756" i="5"/>
  <c r="AB1617" i="5"/>
  <c r="AB945" i="5"/>
  <c r="AB1597" i="5"/>
  <c r="AB363" i="5"/>
  <c r="AB128" i="5"/>
  <c r="AB926" i="5"/>
  <c r="AB422" i="5"/>
  <c r="AB563" i="5"/>
  <c r="AB1050" i="5"/>
  <c r="AB87" i="5"/>
  <c r="AB779" i="5"/>
  <c r="AB21" i="5"/>
  <c r="AB1221" i="5"/>
  <c r="AB1341" i="5"/>
  <c r="AB95" i="5"/>
  <c r="AB159" i="5"/>
  <c r="AB1069" i="5"/>
  <c r="AB520" i="5"/>
  <c r="AB781" i="5"/>
  <c r="AB476" i="5"/>
  <c r="AB887" i="5"/>
  <c r="AB120" i="5"/>
  <c r="AB378" i="5"/>
  <c r="AB31" i="5"/>
  <c r="AB131" i="5"/>
  <c r="AB275" i="5"/>
  <c r="AB364" i="5"/>
  <c r="AB618" i="5"/>
  <c r="AB156" i="5"/>
  <c r="AB1516" i="5"/>
  <c r="AB198" i="5"/>
  <c r="AB98" i="5"/>
  <c r="AB1636" i="5"/>
  <c r="AB705" i="5"/>
  <c r="AB1368" i="5"/>
  <c r="AB750" i="5"/>
  <c r="AB343" i="5"/>
  <c r="AB187" i="5"/>
  <c r="AB1496" i="5"/>
  <c r="AB86" i="5"/>
  <c r="AB233" i="5"/>
  <c r="AB523" i="5"/>
  <c r="AB812" i="5"/>
  <c r="AB654" i="5"/>
  <c r="AB717" i="5"/>
  <c r="AB259" i="5"/>
  <c r="AB58" i="5"/>
  <c r="AB418" i="5"/>
  <c r="AB1384" i="5"/>
  <c r="AB809" i="5"/>
  <c r="AB481" i="5"/>
  <c r="AB915" i="5"/>
  <c r="AB742" i="5"/>
  <c r="AB218" i="5"/>
  <c r="AB366" i="5"/>
  <c r="AB640" i="5"/>
  <c r="AB1011" i="5"/>
  <c r="AB229" i="5"/>
  <c r="AB143" i="5"/>
  <c r="AB22" i="5"/>
  <c r="AB355" i="5"/>
  <c r="AB578" i="5"/>
  <c r="AB319" i="5"/>
  <c r="AB314" i="5"/>
  <c r="AB216" i="5"/>
  <c r="AB511" i="5"/>
  <c r="AB1576" i="5"/>
  <c r="AB687" i="5"/>
  <c r="AB1046" i="5"/>
  <c r="AB726" i="5"/>
  <c r="AB758" i="5"/>
  <c r="AB407" i="5"/>
  <c r="AB147" i="5"/>
  <c r="AB1415" i="5"/>
  <c r="AB68" i="5"/>
  <c r="AB461" i="5"/>
  <c r="AB322" i="5"/>
  <c r="AB818" i="5"/>
  <c r="AB181" i="5"/>
  <c r="AB81" i="5"/>
  <c r="AB581" i="5"/>
  <c r="AB918" i="5"/>
  <c r="AB227" i="5"/>
  <c r="AB1544" i="5"/>
  <c r="AB409" i="5"/>
  <c r="AB820" i="5"/>
  <c r="AB56" i="5"/>
  <c r="AB546" i="5"/>
  <c r="AB1376" i="5"/>
  <c r="AB743" i="5"/>
  <c r="AB182" i="5"/>
  <c r="AB59" i="5"/>
  <c r="AB82" i="5"/>
  <c r="AB415" i="5"/>
  <c r="AB1388" i="5"/>
  <c r="AB1539" i="5"/>
  <c r="AB783" i="5"/>
  <c r="AB17" i="5"/>
  <c r="AB310" i="5"/>
  <c r="AB197" i="5"/>
  <c r="AB1151" i="5"/>
  <c r="AB290" i="5"/>
  <c r="AB454" i="5"/>
  <c r="AB617" i="5"/>
  <c r="AB1232" i="5"/>
  <c r="AB195" i="5"/>
  <c r="AB1213" i="5"/>
  <c r="AB659" i="5"/>
  <c r="AB822" i="5"/>
  <c r="AB177" i="5"/>
  <c r="AB79" i="5"/>
  <c r="AB628" i="5"/>
  <c r="AB211" i="5"/>
  <c r="AB1399" i="5"/>
  <c r="AB97" i="5"/>
  <c r="AB652" i="5"/>
  <c r="AB155" i="5"/>
  <c r="AB19" i="5"/>
  <c r="AB127" i="5"/>
  <c r="AB223" i="5"/>
  <c r="AB539" i="5"/>
  <c r="AB1551" i="5"/>
  <c r="AB906" i="5"/>
  <c r="AB377" i="5"/>
  <c r="AB755" i="5"/>
  <c r="AB744" i="5"/>
  <c r="AB255" i="5"/>
  <c r="AB54" i="5"/>
  <c r="AB426" i="5"/>
  <c r="AB840" i="5"/>
  <c r="AB1482" i="5"/>
  <c r="AB795" i="5"/>
  <c r="AB1306" i="5"/>
  <c r="AB83" i="5"/>
  <c r="AB625" i="5"/>
  <c r="AB709" i="5"/>
  <c r="AB1267" i="5"/>
  <c r="AB1473" i="5"/>
  <c r="AB1147" i="5"/>
  <c r="AB653" i="5"/>
  <c r="AB133" i="5"/>
  <c r="AB492" i="5"/>
  <c r="AB1034" i="5"/>
  <c r="AB805" i="5"/>
  <c r="AB682" i="5"/>
  <c r="AB760" i="5"/>
  <c r="AB317" i="5"/>
  <c r="AB232" i="5"/>
  <c r="AB154" i="5"/>
  <c r="AB33" i="5"/>
  <c r="AB344" i="5"/>
  <c r="AB465" i="5"/>
  <c r="AB1531" i="5"/>
  <c r="AB52" i="5"/>
  <c r="AB12" i="5"/>
  <c r="AB837" i="5"/>
  <c r="AB704" i="5"/>
  <c r="AB282" i="5"/>
  <c r="AB379" i="5"/>
  <c r="AB785" i="5"/>
  <c r="AB657" i="5"/>
  <c r="AB608" i="5"/>
  <c r="AB34" i="5"/>
  <c r="AB1372" i="5"/>
  <c r="AB1500" i="5"/>
  <c r="AB787" i="5"/>
  <c r="AB13" i="5"/>
  <c r="AB265" i="5"/>
  <c r="AB1614" i="5"/>
  <c r="AB1310" i="5"/>
  <c r="AB984" i="5"/>
  <c r="AB257" i="5"/>
  <c r="AB118" i="5"/>
  <c r="AB1353" i="5"/>
  <c r="AB712" i="5"/>
  <c r="AB260" i="5"/>
  <c r="AB721" i="5"/>
  <c r="AB806" i="5"/>
  <c r="AB278" i="5"/>
  <c r="AB193" i="5"/>
  <c r="AB110" i="5"/>
  <c r="AB93" i="5"/>
  <c r="AB387" i="5"/>
  <c r="AB550" i="5"/>
  <c r="AB1205" i="5"/>
  <c r="AB788" i="5"/>
  <c r="AB1256" i="5"/>
  <c r="AB358" i="5"/>
  <c r="AB694" i="5"/>
  <c r="AB119" i="5"/>
  <c r="AB1632" i="5"/>
  <c r="AB149" i="5"/>
  <c r="AB261" i="5"/>
  <c r="AB256" i="5"/>
  <c r="AB462" i="5"/>
  <c r="AB300" i="5"/>
  <c r="AB295" i="5"/>
  <c r="AB212" i="5"/>
  <c r="AB519" i="5"/>
  <c r="AB1504" i="5"/>
  <c r="AB1058" i="5"/>
  <c r="AB253" i="5"/>
  <c r="AB1586" i="5"/>
  <c r="AB65" i="5"/>
  <c r="AB817" i="5"/>
  <c r="AB1609" i="5"/>
  <c r="AB1283" i="5"/>
  <c r="AB828" i="5"/>
  <c r="AB710" i="5"/>
  <c r="AB126" i="5"/>
  <c r="AB1582" i="5"/>
  <c r="AB1156" i="5"/>
  <c r="AB48" i="5"/>
  <c r="AB1073" i="5"/>
  <c r="AB655" i="5"/>
  <c r="AB321" i="5"/>
  <c r="AB158" i="5"/>
  <c r="AB333" i="5"/>
  <c r="AB620" i="5"/>
  <c r="AB1143" i="5"/>
  <c r="AB312" i="5"/>
  <c r="AB937" i="5"/>
  <c r="AB789" i="5"/>
  <c r="AB507" i="5"/>
  <c r="AB871" i="5"/>
  <c r="AB111" i="5"/>
  <c r="AB384" i="5"/>
  <c r="AB1535" i="5"/>
  <c r="AB883" i="5"/>
  <c r="AB399" i="5"/>
  <c r="AB770" i="5"/>
  <c r="AB748" i="5"/>
  <c r="AB251" i="5"/>
  <c r="AB50" i="5"/>
  <c r="AB441" i="5"/>
  <c r="AB1430" i="5"/>
  <c r="AB716" i="5"/>
  <c r="AB396" i="5"/>
  <c r="AB715" i="5"/>
  <c r="AB776" i="5"/>
  <c r="AB283" i="5"/>
  <c r="AB589" i="5"/>
  <c r="AB1446" i="5"/>
  <c r="AB1120" i="5"/>
  <c r="AB673" i="5"/>
  <c r="AB289" i="5"/>
  <c r="AB365" i="5"/>
  <c r="AB647" i="5"/>
  <c r="AB1608" i="5"/>
  <c r="AB1578" i="5"/>
  <c r="AB790" i="5"/>
  <c r="AB740" i="5"/>
  <c r="AB243" i="5"/>
  <c r="AB37" i="5"/>
  <c r="AB457" i="5"/>
  <c r="AB1469" i="5"/>
  <c r="AB484" i="5"/>
  <c r="AB349" i="5"/>
  <c r="AB707" i="5"/>
  <c r="AB144" i="5"/>
  <c r="AB1477" i="5"/>
  <c r="AB194" i="5"/>
  <c r="AB94" i="5"/>
  <c r="AB547" i="5"/>
  <c r="AB1209" i="5"/>
  <c r="AB183" i="5"/>
  <c r="AB1174" i="5"/>
  <c r="AB663" i="5"/>
  <c r="AB826" i="5"/>
  <c r="AB166" i="5"/>
  <c r="AB77" i="5"/>
  <c r="AB597" i="5"/>
  <c r="AB1081" i="5"/>
  <c r="AB266" i="5"/>
  <c r="AB1078" i="5"/>
  <c r="AB78" i="5"/>
  <c r="AB411" i="5"/>
  <c r="AB323" i="5"/>
  <c r="AB44" i="5"/>
  <c r="AB554" i="5"/>
  <c r="AB1337" i="5"/>
  <c r="AB786" i="5"/>
  <c r="AB178" i="5"/>
  <c r="AB55" i="5"/>
  <c r="AB117" i="5"/>
  <c r="AB423" i="5"/>
  <c r="AB586" i="5"/>
  <c r="AB1450" i="5"/>
  <c r="AB1124" i="5"/>
  <c r="AB676" i="5"/>
  <c r="AB121" i="5"/>
  <c r="AB531" i="5"/>
  <c r="AB988" i="5"/>
  <c r="AB813" i="5"/>
  <c r="AB686" i="5"/>
  <c r="AB771" i="5"/>
  <c r="AB313" i="5"/>
  <c r="AB228" i="5"/>
  <c r="AB150" i="5"/>
  <c r="AB29" i="5"/>
  <c r="AB348" i="5"/>
  <c r="AB480" i="5"/>
  <c r="AB648" i="5"/>
  <c r="AB1345" i="5"/>
  <c r="AB696" i="5"/>
  <c r="AB252" i="5"/>
  <c r="AB188" i="5"/>
  <c r="AB559" i="5"/>
  <c r="AB1453" i="5"/>
  <c r="AB793" i="5"/>
  <c r="AB562" i="5"/>
  <c r="AB308" i="5"/>
  <c r="AB1481" i="5"/>
  <c r="AB1280" i="5"/>
  <c r="AB199" i="5"/>
  <c r="AB391" i="5"/>
  <c r="AB1640" i="5"/>
  <c r="AB972" i="5"/>
  <c r="AB225" i="5"/>
  <c r="AB132" i="5"/>
  <c r="AB18" i="5"/>
  <c r="AB359" i="5"/>
  <c r="AB508" i="5"/>
  <c r="AB1613" i="5"/>
  <c r="AB1287" i="5"/>
  <c r="AB968" i="5"/>
  <c r="AB245" i="5"/>
  <c r="AB331" i="5"/>
  <c r="AB1314" i="5"/>
  <c r="AB720" i="5"/>
  <c r="AB248" i="5"/>
  <c r="AB725" i="5"/>
  <c r="AB810" i="5"/>
  <c r="AB267" i="5"/>
  <c r="AB189" i="5"/>
  <c r="AB66" i="5"/>
  <c r="AB89" i="5"/>
  <c r="AB395" i="5"/>
  <c r="AB558" i="5"/>
  <c r="AB1508" i="5"/>
  <c r="AB1182" i="5"/>
  <c r="AB91" i="5"/>
  <c r="AB811" i="5"/>
  <c r="AB88" i="5"/>
  <c r="AB1629" i="5"/>
  <c r="AB902" i="5"/>
  <c r="AB129" i="5"/>
  <c r="AB691" i="5"/>
  <c r="AB61" i="5"/>
  <c r="AB1055" i="5"/>
  <c r="AB1404" i="5"/>
  <c r="AB1250" i="5"/>
  <c r="AB661" i="5"/>
  <c r="AB315" i="5"/>
  <c r="AB35" i="5"/>
  <c r="AB724" i="5"/>
  <c r="AB737" i="5"/>
  <c r="AB262" i="5"/>
  <c r="AB84" i="5"/>
  <c r="AB1155" i="5"/>
  <c r="AB680" i="5"/>
  <c r="AB1364" i="5"/>
  <c r="AB1178" i="5"/>
  <c r="AB455" i="5"/>
  <c r="AB980" i="5"/>
  <c r="AB754" i="5"/>
  <c r="AB191" i="5"/>
  <c r="AB383" i="5"/>
  <c r="AB209" i="5"/>
  <c r="AB815" i="5"/>
  <c r="AB184" i="5"/>
  <c r="AB574" i="5"/>
  <c r="AB1381" i="5"/>
  <c r="AB196" i="5"/>
  <c r="AB1375" i="5"/>
  <c r="AB543" i="5"/>
  <c r="AB145" i="5"/>
  <c r="AB353" i="5"/>
  <c r="AB1644" i="5"/>
  <c r="AB891" i="5"/>
  <c r="AB1218" i="5"/>
  <c r="AB1172" i="5"/>
  <c r="AB803" i="5"/>
  <c r="AB1217" i="5"/>
  <c r="AB125" i="5"/>
  <c r="AB24" i="5"/>
  <c r="AB489" i="5"/>
  <c r="AB1318" i="5"/>
  <c r="AB1536" i="5"/>
  <c r="AB478" i="5"/>
  <c r="AB23" i="5"/>
  <c r="AB96" i="5"/>
  <c r="AB708" i="5"/>
  <c r="AB1104" i="5"/>
  <c r="AB309" i="5"/>
  <c r="AB277" i="5"/>
  <c r="AB651" i="5"/>
  <c r="AB774" i="5"/>
  <c r="AB675" i="5"/>
  <c r="AB753" i="5"/>
  <c r="AB324" i="5"/>
  <c r="AB246" i="5"/>
  <c r="AB161" i="5"/>
  <c r="AB45" i="5"/>
  <c r="AB330" i="5"/>
  <c r="AB450" i="5"/>
  <c r="AB613" i="5"/>
  <c r="AB1403" i="5"/>
  <c r="AB1054" i="5"/>
  <c r="AB1575" i="5"/>
  <c r="AB1303" i="5"/>
  <c r="AB892" i="5"/>
  <c r="AB487" i="5"/>
  <c r="AB296" i="5"/>
  <c r="AB718" i="5"/>
  <c r="AB113" i="5"/>
  <c r="AB1543" i="5"/>
  <c r="AB579" i="5"/>
  <c r="AB722" i="5"/>
  <c r="AB938" i="5"/>
  <c r="AB681" i="5"/>
  <c r="AB291" i="5"/>
  <c r="AB714" i="5"/>
  <c r="AB792" i="5"/>
  <c r="AB285" i="5"/>
  <c r="AB200" i="5"/>
  <c r="AB122" i="5"/>
  <c r="AB100" i="5"/>
  <c r="AB376" i="5"/>
  <c r="AB528" i="5"/>
  <c r="AB1566" i="5"/>
  <c r="AB1240" i="5"/>
  <c r="AB1653" i="5"/>
  <c r="AB1466" i="5"/>
  <c r="AB1140" i="5"/>
  <c r="AB641" i="5"/>
  <c r="AB957" i="5"/>
  <c r="AB693" i="5"/>
  <c r="AB281" i="5"/>
  <c r="AB380" i="5"/>
  <c r="AB1645" i="5"/>
  <c r="AB284" i="5"/>
  <c r="AB32" i="5"/>
  <c r="AB1113" i="5"/>
  <c r="AB977" i="5"/>
  <c r="AB556" i="5"/>
  <c r="AB1049" i="5"/>
  <c r="AB1042" i="5"/>
  <c r="AB762" i="5"/>
  <c r="AB414" i="5"/>
  <c r="AB679" i="5"/>
  <c r="AB320" i="5"/>
  <c r="AB157" i="5"/>
  <c r="AB341" i="5"/>
  <c r="AB621" i="5"/>
  <c r="AB1015" i="5"/>
  <c r="AB954" i="5"/>
  <c r="AB688" i="5"/>
  <c r="AB264" i="5"/>
  <c r="AB192" i="5"/>
  <c r="AB1552" i="5"/>
  <c r="AB1478" i="5"/>
  <c r="AB393" i="5"/>
  <c r="AB1585" i="5"/>
  <c r="AB1498" i="5"/>
  <c r="AB879" i="5"/>
  <c r="AB179" i="5"/>
  <c r="AB782" i="5"/>
  <c r="AB757" i="5"/>
  <c r="AB242" i="5"/>
  <c r="AB36" i="5"/>
  <c r="AB458" i="5"/>
  <c r="AB1380" i="5"/>
  <c r="AB1567" i="5"/>
  <c r="AB971" i="5"/>
  <c r="AB11" i="5"/>
  <c r="AB807" i="5"/>
  <c r="AB473" i="5"/>
  <c r="AB886" i="5"/>
  <c r="AB1565" i="5"/>
  <c r="AB723" i="5"/>
  <c r="AB234" i="5"/>
  <c r="AB342" i="5"/>
  <c r="AB739" i="5"/>
  <c r="AB656" i="5"/>
  <c r="AB741" i="5"/>
  <c r="AB819" i="5"/>
  <c r="AB258" i="5"/>
  <c r="AB180" i="5"/>
  <c r="AB57" i="5"/>
  <c r="AB80" i="5"/>
  <c r="AB419" i="5"/>
  <c r="AB582" i="5"/>
  <c r="AB1465" i="5"/>
  <c r="AB1139" i="5"/>
  <c r="AB1606" i="5"/>
  <c r="AB1117" i="5"/>
  <c r="AB1569" i="5"/>
  <c r="AB941" i="5"/>
  <c r="AB160" i="5"/>
  <c r="AB794" i="5"/>
  <c r="AB761" i="5"/>
  <c r="AB231" i="5"/>
  <c r="AB345" i="5"/>
  <c r="AB976" i="5"/>
  <c r="AB595" i="5"/>
  <c r="AB1579" i="5"/>
  <c r="AB420" i="5"/>
  <c r="AB808" i="5"/>
  <c r="AB112" i="5"/>
  <c r="AB1089" i="5"/>
  <c r="AB326" i="5"/>
  <c r="AB695" i="5"/>
  <c r="AB780" i="5"/>
  <c r="AB297" i="5"/>
  <c r="AB219" i="5"/>
  <c r="AB134" i="5"/>
  <c r="AB20" i="5"/>
  <c r="AB357" i="5"/>
  <c r="AB497" i="5"/>
  <c r="AB1628" i="5"/>
  <c r="AB1302" i="5"/>
  <c r="AB852" i="5"/>
  <c r="AB1443" i="5"/>
  <c r="AB416" i="5"/>
  <c r="AB1413" i="5"/>
  <c r="AB777" i="5"/>
  <c r="AB445" i="5"/>
  <c r="AB683" i="5"/>
  <c r="AB316" i="5"/>
  <c r="AB153" i="5"/>
  <c r="AB629" i="5"/>
  <c r="AB1257" i="5"/>
  <c r="AB1077" i="5"/>
  <c r="AB1377" i="5"/>
  <c r="AB985" i="5"/>
  <c r="AB1397" i="5"/>
  <c r="AB1615" i="5"/>
  <c r="AB1521" i="5"/>
  <c r="AB1202" i="5"/>
  <c r="AB876" i="5"/>
  <c r="AB1647" i="5"/>
  <c r="AB572" i="5"/>
  <c r="AB1019" i="5"/>
  <c r="AB738" i="5"/>
  <c r="AB222" i="5"/>
  <c r="AB354" i="5"/>
  <c r="AB751" i="5"/>
  <c r="AB660" i="5"/>
  <c r="AB745" i="5"/>
  <c r="AB823" i="5"/>
  <c r="AB254" i="5"/>
  <c r="AB176" i="5"/>
  <c r="AB92" i="5"/>
  <c r="AB551" i="5"/>
  <c r="AB1201" i="5"/>
  <c r="AB1420" i="5"/>
  <c r="AB432" i="5"/>
  <c r="AB1335" i="5"/>
  <c r="AB1618" i="5"/>
  <c r="AB1439" i="5"/>
  <c r="AB950" i="5"/>
  <c r="AB948" i="5"/>
  <c r="AB548" i="5"/>
  <c r="AB1365" i="5"/>
  <c r="AB1039" i="5"/>
  <c r="AB494" i="5"/>
  <c r="AB1290" i="5"/>
  <c r="AB1087" i="5"/>
  <c r="AB856" i="5"/>
  <c r="AB816" i="5"/>
  <c r="AB60" i="5"/>
  <c r="AB658" i="5"/>
  <c r="AB318" i="5"/>
  <c r="AB706" i="5"/>
  <c r="AB784" i="5"/>
  <c r="AB293" i="5"/>
  <c r="AB215" i="5"/>
  <c r="AB69" i="5"/>
  <c r="AB388" i="5"/>
  <c r="AB1520" i="5"/>
  <c r="AB1637" i="5"/>
  <c r="AB1101" i="5"/>
  <c r="AB1538" i="5"/>
  <c r="AB914" i="5"/>
  <c r="AB1540" i="5"/>
  <c r="AB1276" i="5"/>
  <c r="AB583" i="5"/>
  <c r="AB1311" i="5"/>
  <c r="AB1004" i="5"/>
  <c r="AB130" i="5"/>
  <c r="AB16" i="5"/>
  <c r="AB361" i="5"/>
  <c r="AB512" i="5"/>
  <c r="AB1605" i="5"/>
  <c r="AB1279" i="5"/>
  <c r="AB639" i="5"/>
  <c r="AB1505" i="5"/>
  <c r="AB1179" i="5"/>
  <c r="AB853" i="5"/>
  <c r="AB1631" i="5"/>
  <c r="AB650" i="5"/>
  <c r="AB992" i="5"/>
  <c r="AB1641" i="5"/>
  <c r="AB1563" i="5"/>
  <c r="AB1455" i="5"/>
  <c r="AB1354" i="5"/>
  <c r="AB1035" i="5"/>
  <c r="AB498" i="5"/>
  <c r="AB1274" i="5"/>
  <c r="AB1474" i="5"/>
  <c r="AB385" i="5"/>
  <c r="AB1587" i="5"/>
  <c r="AB53" i="5"/>
  <c r="AB116" i="5"/>
  <c r="AB427" i="5"/>
  <c r="AB590" i="5"/>
  <c r="AB1442" i="5"/>
  <c r="AB1116" i="5"/>
  <c r="AB1598" i="5"/>
  <c r="AB1342" i="5"/>
  <c r="AB1016" i="5"/>
  <c r="AB517" i="5"/>
  <c r="AB1212" i="5"/>
  <c r="AB955" i="5"/>
  <c r="AB836" i="5"/>
  <c r="AB1602" i="5"/>
  <c r="AB1517" i="5"/>
  <c r="AB1400" i="5"/>
  <c r="AB1191" i="5"/>
  <c r="AB872" i="5"/>
  <c r="AB1643" i="5"/>
  <c r="AB588" i="5"/>
  <c r="AB1148" i="5"/>
  <c r="AB1600" i="5"/>
  <c r="AB627" i="5"/>
  <c r="AB1237" i="5"/>
  <c r="AB1074" i="5"/>
  <c r="AB911" i="5"/>
  <c r="AB459" i="5"/>
  <c r="AB622" i="5"/>
  <c r="AB1437" i="5"/>
  <c r="AB425" i="5"/>
  <c r="AB1071" i="5"/>
  <c r="AB1233" i="5"/>
  <c r="AB907" i="5"/>
  <c r="AB626" i="5"/>
  <c r="AB877" i="5"/>
  <c r="AB529" i="5"/>
  <c r="AB1315" i="5"/>
  <c r="AB1152" i="5"/>
  <c r="AB989" i="5"/>
  <c r="AB381" i="5"/>
  <c r="AB544" i="5"/>
  <c r="AB1604" i="5"/>
  <c r="AB1111" i="5"/>
  <c r="AB1553" i="5"/>
  <c r="AB1389" i="5"/>
  <c r="AB1070" i="5"/>
  <c r="AB463" i="5"/>
  <c r="AB1173" i="5"/>
  <c r="AB1323" i="5"/>
  <c r="AB921" i="5"/>
  <c r="AB1501" i="5"/>
  <c r="AB1416" i="5"/>
  <c r="AB1338" i="5"/>
  <c r="AB1253" i="5"/>
  <c r="AB1175" i="5"/>
  <c r="AB1090" i="5"/>
  <c r="AB1012" i="5"/>
  <c r="AB927" i="5"/>
  <c r="AB849" i="5"/>
  <c r="AB443" i="5"/>
  <c r="AB521" i="5"/>
  <c r="AB606" i="5"/>
  <c r="AB1620" i="5"/>
  <c r="AB1515" i="5"/>
  <c r="AB1189" i="5"/>
  <c r="AB870" i="5"/>
  <c r="AB1638" i="5"/>
  <c r="AB1234" i="5"/>
  <c r="AB1435" i="5"/>
  <c r="AB1272" i="5"/>
  <c r="AB1109" i="5"/>
  <c r="AB946" i="5"/>
  <c r="AB424" i="5"/>
  <c r="AB587" i="5"/>
  <c r="AB1499" i="5"/>
  <c r="AB1289" i="5"/>
  <c r="AB1486" i="5"/>
  <c r="AB841" i="5"/>
  <c r="AB1410" i="5"/>
  <c r="AB1299" i="5"/>
  <c r="AB1214" i="5"/>
  <c r="AB1136" i="5"/>
  <c r="AB1051" i="5"/>
  <c r="AB973" i="5"/>
  <c r="AB888" i="5"/>
  <c r="AB397" i="5"/>
  <c r="AB482" i="5"/>
  <c r="AB560" i="5"/>
  <c r="AB645" i="5"/>
  <c r="AB1581" i="5"/>
  <c r="AB1352" i="5"/>
  <c r="AB1026" i="5"/>
  <c r="AB510" i="5"/>
  <c r="AB1475" i="5"/>
  <c r="AB1513" i="5"/>
  <c r="AB1350" i="5"/>
  <c r="AB1187" i="5"/>
  <c r="AB1024" i="5"/>
  <c r="AB861" i="5"/>
  <c r="AB509" i="5"/>
  <c r="AB1639" i="5"/>
  <c r="AB847" i="5"/>
  <c r="AB643" i="5"/>
  <c r="AB1167" i="5"/>
  <c r="AB1612" i="5"/>
  <c r="AB1484" i="5"/>
  <c r="AB1312" i="5"/>
  <c r="AB916" i="5"/>
  <c r="AB1451" i="5"/>
  <c r="AB1373" i="5"/>
  <c r="AB1288" i="5"/>
  <c r="AB1210" i="5"/>
  <c r="AB1125" i="5"/>
  <c r="AB1047" i="5"/>
  <c r="AB969" i="5"/>
  <c r="AB884" i="5"/>
  <c r="AB408" i="5"/>
  <c r="AB486" i="5"/>
  <c r="AB564" i="5"/>
  <c r="AB649" i="5"/>
  <c r="AB1577" i="5"/>
  <c r="AB1010" i="5"/>
  <c r="AB1452" i="5"/>
  <c r="AB953" i="5"/>
  <c r="AB1548" i="5"/>
  <c r="AB1245" i="5"/>
  <c r="AB919" i="5"/>
  <c r="AB614" i="5"/>
  <c r="AB1001" i="5"/>
  <c r="AB1533" i="5"/>
  <c r="AB1149" i="5"/>
  <c r="AB1497" i="5"/>
  <c r="AB1412" i="5"/>
  <c r="AB1334" i="5"/>
  <c r="AB1249" i="5"/>
  <c r="AB1171" i="5"/>
  <c r="AB1086" i="5"/>
  <c r="AB1008" i="5"/>
  <c r="AB923" i="5"/>
  <c r="AB845" i="5"/>
  <c r="AB447" i="5"/>
  <c r="AB525" i="5"/>
  <c r="AB610" i="5"/>
  <c r="AB1616" i="5"/>
  <c r="AB1336" i="5"/>
  <c r="AB526" i="5"/>
  <c r="AB1133" i="5"/>
  <c r="AB1633" i="5"/>
  <c r="AB1408" i="5"/>
  <c r="AB1082" i="5"/>
  <c r="AB451" i="5"/>
  <c r="AB1235" i="5"/>
  <c r="AB1247" i="5"/>
  <c r="AB1506" i="5"/>
  <c r="AB1414" i="5"/>
  <c r="AB1088" i="5"/>
  <c r="AB448" i="5"/>
  <c r="AB1537" i="5"/>
  <c r="AB1211" i="5"/>
  <c r="AB1038" i="5"/>
  <c r="AB1649" i="5"/>
  <c r="AB1571" i="5"/>
  <c r="AB1447" i="5"/>
  <c r="AB1284" i="5"/>
  <c r="AB1121" i="5"/>
  <c r="AB958" i="5"/>
  <c r="AB412" i="5"/>
  <c r="AB575" i="5"/>
  <c r="AB1550" i="5"/>
  <c r="AB1351" i="5"/>
  <c r="AB1332" i="5"/>
  <c r="AB452" i="5"/>
  <c r="AB1057" i="5"/>
  <c r="AB1554" i="5"/>
  <c r="AB1251" i="5"/>
  <c r="AB925" i="5"/>
  <c r="AB611" i="5"/>
  <c r="AB1374" i="5"/>
  <c r="AB1040" i="5"/>
  <c r="AB875" i="5"/>
  <c r="AB1610" i="5"/>
  <c r="AB1532" i="5"/>
  <c r="AB1369" i="5"/>
  <c r="AB1206" i="5"/>
  <c r="AB1043" i="5"/>
  <c r="AB880" i="5"/>
  <c r="AB490" i="5"/>
  <c r="AB1651" i="5"/>
  <c r="AB909" i="5"/>
  <c r="AB1488" i="5"/>
  <c r="AB1084" i="5"/>
  <c r="AB1207" i="5"/>
  <c r="AB1053" i="5"/>
  <c r="AB1470" i="5"/>
  <c r="AB1385" i="5"/>
  <c r="AB1307" i="5"/>
  <c r="AB1222" i="5"/>
  <c r="AB1144" i="5"/>
  <c r="AB1059" i="5"/>
  <c r="AB981" i="5"/>
  <c r="AB903" i="5"/>
  <c r="AB389" i="5"/>
  <c r="AB474" i="5"/>
  <c r="AB552" i="5"/>
  <c r="AB630" i="5"/>
  <c r="AB1596" i="5"/>
  <c r="AB1072" i="5"/>
  <c r="AB1514" i="5"/>
  <c r="AB1534" i="5"/>
  <c r="AB1371" i="5"/>
  <c r="AB1169" i="5"/>
  <c r="AB843" i="5"/>
  <c r="AB1370" i="5"/>
  <c r="AB1321" i="5"/>
  <c r="AB1102" i="5"/>
  <c r="AB1509" i="5"/>
  <c r="AB1431" i="5"/>
  <c r="AB1346" i="5"/>
  <c r="AB1268" i="5"/>
  <c r="AB1183" i="5"/>
  <c r="AB1105" i="5"/>
  <c r="AB1020" i="5"/>
  <c r="AB942" i="5"/>
  <c r="AB857" i="5"/>
  <c r="AB428" i="5"/>
  <c r="AB513" i="5"/>
  <c r="AB591" i="5"/>
  <c r="AB1635" i="5"/>
  <c r="AB1398" i="5"/>
  <c r="AB464" i="5"/>
  <c r="AB1188" i="5"/>
  <c r="AB1449" i="5"/>
  <c r="AB1286" i="5"/>
  <c r="AB1006" i="5"/>
  <c r="AB615" i="5"/>
  <c r="AB1025" i="5"/>
  <c r="AB479" i="5"/>
  <c r="AB1502" i="5"/>
  <c r="AB1476" i="5"/>
  <c r="AB1150" i="5"/>
  <c r="AB386" i="5"/>
  <c r="AB1599" i="5"/>
  <c r="AB1273" i="5"/>
  <c r="AB838" i="5"/>
  <c r="AB1472" i="5"/>
  <c r="AB1387" i="5"/>
  <c r="AB1309" i="5"/>
  <c r="AB1208" i="5"/>
  <c r="AB1045" i="5"/>
  <c r="AB882" i="5"/>
  <c r="AB530" i="5"/>
  <c r="AB1448" i="5"/>
  <c r="AB1122" i="5"/>
  <c r="AB1406" i="5"/>
  <c r="AB894" i="5"/>
  <c r="AB1343" i="5"/>
  <c r="AB483" i="5"/>
  <c r="AB1573" i="5"/>
  <c r="AB1313" i="5"/>
  <c r="AB987" i="5"/>
  <c r="AB549" i="5"/>
  <c r="AB1436" i="5"/>
  <c r="AB1110" i="5"/>
  <c r="AB1511" i="5"/>
  <c r="AB1433" i="5"/>
  <c r="AB1348" i="5"/>
  <c r="AB1270" i="5"/>
  <c r="AB1123" i="5"/>
  <c r="AB960" i="5"/>
  <c r="AB413" i="5"/>
  <c r="AB1611" i="5"/>
  <c r="AB1285" i="5"/>
  <c r="AB869" i="5"/>
  <c r="AB1220" i="5"/>
  <c r="AB642" i="5"/>
  <c r="AB1379" i="5"/>
  <c r="AB1137" i="5"/>
  <c r="AB1224" i="5"/>
  <c r="AB1146" i="5"/>
  <c r="AB1068" i="5"/>
  <c r="AB983" i="5"/>
  <c r="AB905" i="5"/>
  <c r="AB390" i="5"/>
  <c r="AB491" i="5"/>
  <c r="AB1650" i="5"/>
  <c r="AB1487" i="5"/>
  <c r="AB1331" i="5"/>
  <c r="AB1168" i="5"/>
  <c r="AB947" i="5"/>
  <c r="AB1445" i="5"/>
  <c r="AB1282" i="5"/>
  <c r="AB979" i="5"/>
  <c r="AB557" i="5"/>
  <c r="AB1421" i="5"/>
  <c r="AB1542" i="5"/>
  <c r="AB890" i="5"/>
  <c r="AB1339" i="5"/>
  <c r="AB1185" i="5"/>
  <c r="AB1107" i="5"/>
  <c r="AB1022" i="5"/>
  <c r="AB944" i="5"/>
  <c r="AB859" i="5"/>
  <c r="AB429" i="5"/>
  <c r="AB576" i="5"/>
  <c r="AB1572" i="5"/>
  <c r="AB1409" i="5"/>
  <c r="AB1246" i="5"/>
  <c r="AB1083" i="5"/>
  <c r="AB1530" i="5"/>
  <c r="AB1367" i="5"/>
  <c r="AB1142" i="5"/>
  <c r="AB394" i="5"/>
  <c r="AB1584" i="5"/>
  <c r="AB1265" i="5"/>
  <c r="AB1216" i="5"/>
  <c r="AB646" i="5"/>
  <c r="AB814" i="5"/>
  <c r="AB475" i="5"/>
  <c r="AB553" i="5"/>
  <c r="AB638" i="5"/>
  <c r="AB1595" i="5"/>
  <c r="AB1510" i="5"/>
  <c r="AB1432" i="5"/>
  <c r="AB1347" i="5"/>
  <c r="AB1269" i="5"/>
  <c r="AB1184" i="5"/>
  <c r="AB1106" i="5"/>
  <c r="AB986" i="5"/>
  <c r="AB1546" i="5"/>
  <c r="AB1468" i="5"/>
  <c r="AB1383" i="5"/>
  <c r="AB1305" i="5"/>
  <c r="AB1181" i="5"/>
  <c r="AB1018" i="5"/>
  <c r="AB855" i="5"/>
  <c r="AB518" i="5"/>
  <c r="AB1630" i="5"/>
  <c r="AB1467" i="5"/>
  <c r="AB1304" i="5"/>
  <c r="AB978" i="5"/>
  <c r="AB1301" i="5"/>
  <c r="AB975" i="5"/>
  <c r="AB561" i="5"/>
  <c r="AB1417" i="5"/>
  <c r="AB885" i="5"/>
  <c r="AB514" i="5"/>
  <c r="AB592" i="5"/>
  <c r="AB1634" i="5"/>
  <c r="AB1549" i="5"/>
  <c r="AB1471" i="5"/>
  <c r="AB1386" i="5"/>
  <c r="AB1308" i="5"/>
  <c r="AB1223" i="5"/>
  <c r="AB1145" i="5"/>
  <c r="AB1067" i="5"/>
  <c r="AB908" i="5"/>
  <c r="AB1507" i="5"/>
  <c r="AB1422" i="5"/>
  <c r="AB1344" i="5"/>
  <c r="AB1266" i="5"/>
  <c r="AB1103" i="5"/>
  <c r="AB940" i="5"/>
  <c r="AB440" i="5"/>
  <c r="AB596" i="5"/>
  <c r="AB1545" i="5"/>
  <c r="AB1382" i="5"/>
  <c r="AB1180" i="5"/>
  <c r="AB1464" i="5"/>
  <c r="AB1138" i="5"/>
  <c r="AB398" i="5"/>
  <c r="AB1580" i="5"/>
  <c r="AB1254" i="5"/>
  <c r="AB201" i="5"/>
  <c r="AB1243" i="5"/>
  <c r="AB1158" i="5"/>
  <c r="AB1080" i="5"/>
  <c r="AB1002" i="5"/>
  <c r="AB917" i="5"/>
  <c r="AB839" i="5"/>
  <c r="AB456" i="5"/>
  <c r="AB541" i="5"/>
  <c r="AB619" i="5"/>
  <c r="AB1607" i="5"/>
  <c r="AB1529" i="5"/>
  <c r="AB1444" i="5"/>
  <c r="AB1366" i="5"/>
  <c r="AB1281" i="5"/>
  <c r="AB1141" i="5"/>
  <c r="AB893" i="5"/>
  <c r="AB1418" i="5"/>
  <c r="AB1255" i="5"/>
  <c r="AB1092" i="5"/>
  <c r="AB936" i="5"/>
  <c r="AB444" i="5"/>
  <c r="AB607" i="5"/>
  <c r="AB1541" i="5"/>
  <c r="AB1378" i="5"/>
  <c r="AB1176" i="5"/>
  <c r="AB114" i="5"/>
  <c r="AB555" i="5"/>
  <c r="AB1454" i="5"/>
  <c r="AB1204" i="5"/>
  <c r="AB1119" i="5"/>
  <c r="AB1041" i="5"/>
  <c r="AB956" i="5"/>
  <c r="AB878" i="5"/>
  <c r="AB417" i="5"/>
  <c r="AB495" i="5"/>
  <c r="AB580" i="5"/>
  <c r="AB1646" i="5"/>
  <c r="AB1568" i="5"/>
  <c r="AB1483" i="5"/>
  <c r="AB1405" i="5"/>
  <c r="AB1320" i="5"/>
  <c r="AB1219" i="5"/>
  <c r="AB1056" i="5"/>
  <c r="AB1503" i="5"/>
  <c r="AB1340" i="5"/>
  <c r="AB1177" i="5"/>
  <c r="AB1014" i="5"/>
  <c r="AB851" i="5"/>
  <c r="AB522" i="5"/>
  <c r="AB1619" i="5"/>
  <c r="AB1463" i="5"/>
  <c r="AB1300" i="5"/>
  <c r="AB1048" i="5"/>
  <c r="AB1652" i="5"/>
  <c r="AB99" i="5"/>
  <c r="AB1242" i="5"/>
  <c r="AB1157" i="5"/>
  <c r="AB1079" i="5"/>
  <c r="AB939" i="5"/>
  <c r="AB1519" i="5"/>
  <c r="AB1441" i="5"/>
  <c r="AB1356" i="5"/>
  <c r="AB1278" i="5"/>
  <c r="AB1200" i="5"/>
  <c r="AB1115" i="5"/>
  <c r="AB1037" i="5"/>
  <c r="AB952" i="5"/>
  <c r="AB874" i="5"/>
  <c r="AB421" i="5"/>
  <c r="AB506" i="5"/>
  <c r="AB584" i="5"/>
  <c r="AB1642" i="5"/>
  <c r="AB1564" i="5"/>
  <c r="AB1479" i="5"/>
  <c r="AB1401" i="5"/>
  <c r="AB1316" i="5"/>
  <c r="AB1238" i="5"/>
  <c r="AB1075" i="5"/>
  <c r="AB842" i="5"/>
  <c r="AB1135" i="5"/>
  <c r="AB164" i="5"/>
  <c r="AB1203" i="5"/>
  <c r="AB1118" i="5"/>
  <c r="AB1017" i="5"/>
  <c r="AB854" i="5"/>
  <c r="AB1480" i="5"/>
  <c r="AB1402" i="5"/>
  <c r="AB1317" i="5"/>
  <c r="AB1239" i="5"/>
  <c r="AB1154" i="5"/>
  <c r="AB1076" i="5"/>
  <c r="AB991" i="5"/>
  <c r="AB913" i="5"/>
  <c r="AB382" i="5"/>
  <c r="AB460" i="5"/>
  <c r="AB545" i="5"/>
  <c r="AB623" i="5"/>
  <c r="AB1603" i="5"/>
  <c r="AB1518" i="5"/>
  <c r="AB1440" i="5"/>
  <c r="AB1355" i="5"/>
  <c r="AB1277" i="5"/>
  <c r="AB1153" i="5"/>
  <c r="AB970" i="5"/>
  <c r="AB85" i="5"/>
  <c r="AB749" i="5"/>
  <c r="AB190" i="5"/>
  <c r="AB292" i="5"/>
  <c r="AB224" i="5"/>
  <c r="AB1215" i="5"/>
  <c r="AB1091" i="5"/>
  <c r="AB924" i="5"/>
  <c r="AB1166" i="5"/>
  <c r="AB844" i="5"/>
  <c r="AB527" i="5"/>
  <c r="AB1186" i="5"/>
  <c r="AB1438" i="5"/>
  <c r="AB446" i="5"/>
  <c r="AB773" i="5"/>
  <c r="AB163" i="5"/>
  <c r="AB168" i="5"/>
  <c r="AB727" i="5"/>
  <c r="AB217" i="5"/>
  <c r="AB90" i="5"/>
  <c r="AB605" i="5"/>
  <c r="AB165" i="5"/>
  <c r="AB1100" i="5"/>
  <c r="AB573" i="5"/>
  <c r="AB674" i="5"/>
  <c r="AB1170" i="5"/>
  <c r="AB1419" i="5"/>
  <c r="AB102" i="5"/>
  <c r="AB1298" i="5"/>
  <c r="AB1512" i="5"/>
  <c r="AB67" i="5"/>
  <c r="AB515" i="5"/>
  <c r="AB746" i="5"/>
  <c r="AB299" i="5"/>
  <c r="AB25" i="5"/>
  <c r="AB609" i="5"/>
  <c r="AB1199" i="5"/>
  <c r="AB1114" i="5"/>
  <c r="AB1009" i="5"/>
  <c r="AB846" i="5"/>
  <c r="AB827" i="5"/>
  <c r="AB185" i="5"/>
  <c r="AB152" i="5"/>
  <c r="AB26" i="5"/>
  <c r="AB1244" i="5"/>
  <c r="AB791" i="5"/>
  <c r="AB860" i="5"/>
  <c r="AB392" i="5"/>
  <c r="AB848" i="5"/>
  <c r="AB804" i="5"/>
  <c r="AB824" i="5"/>
  <c r="AB910" i="5"/>
  <c r="AB1574" i="5"/>
  <c r="AB146" i="5"/>
  <c r="AB15" i="5"/>
  <c r="AB488" i="5"/>
  <c r="AB213" i="5"/>
  <c r="AB1485" i="5"/>
  <c r="AB62" i="5"/>
  <c r="AB752" i="5"/>
  <c r="AB430" i="5"/>
  <c r="AB1007" i="5"/>
  <c r="AB485" i="5"/>
  <c r="AB993" i="5"/>
  <c r="AB210" i="5"/>
  <c r="AB375" i="5"/>
  <c r="AB286" i="5"/>
  <c r="AB728" i="5"/>
  <c r="AB288" i="5"/>
  <c r="AB1349" i="5"/>
  <c r="AB477" i="5"/>
  <c r="AB30" i="5"/>
  <c r="AB244" i="5"/>
  <c r="AB616" i="5"/>
  <c r="AB249" i="5"/>
  <c r="AB1319" i="5"/>
  <c r="AB689" i="5"/>
  <c r="AB47" i="5"/>
  <c r="AB374" i="5"/>
  <c r="AB1322" i="5"/>
  <c r="AB922" i="5"/>
  <c r="AB713" i="5"/>
  <c r="AB328" i="5"/>
  <c r="AB684" i="5"/>
  <c r="AB101" i="5"/>
  <c r="AB1248" i="5"/>
  <c r="AB362" i="5"/>
  <c r="AB410" i="5"/>
  <c r="AB263" i="5"/>
  <c r="AB778" i="5"/>
  <c r="AB276" i="5"/>
  <c r="AB1333" i="5"/>
  <c r="AB685" i="5"/>
  <c r="AB49" i="5"/>
  <c r="AB1570" i="5"/>
  <c r="AB123" i="5"/>
  <c r="AB729" i="5"/>
  <c r="AB350" i="5"/>
  <c r="AB1023" i="5"/>
  <c r="AB644" i="5"/>
  <c r="AB347" i="5"/>
  <c r="AB151" i="5"/>
  <c r="AB1112" i="5"/>
  <c r="AB327" i="5"/>
  <c r="AB719" i="5"/>
  <c r="AB352" i="5"/>
  <c r="AB1411" i="5"/>
  <c r="AB585" i="5"/>
  <c r="AB453" i="5"/>
  <c r="AB775" i="5"/>
  <c r="AB124" i="5"/>
  <c r="AB1648" i="5"/>
  <c r="AB1085" i="5"/>
  <c r="AB1236" i="5"/>
  <c r="AB671" i="5"/>
  <c r="AB524" i="5"/>
  <c r="AB214" i="5"/>
  <c r="AB287" i="5"/>
  <c r="G24" i="17" l="1"/>
  <c r="G32" i="17" s="1"/>
  <c r="G34" i="17" s="1"/>
  <c r="G39" i="17" s="1"/>
  <c r="G40" i="17" s="1"/>
  <c r="G47" i="1"/>
  <c r="G52" i="1" l="1"/>
  <c r="G51" i="1"/>
</calcChain>
</file>

<file path=xl/comments1.xml><?xml version="1.0" encoding="utf-8"?>
<comments xmlns="http://schemas.openxmlformats.org/spreadsheetml/2006/main">
  <authors>
    <author>GUARRERA</author>
  </authors>
  <commentList>
    <comment ref="K22" authorId="0">
      <text>
        <r>
          <rPr>
            <sz val="8"/>
            <color indexed="81"/>
            <rFont val="Tahoma"/>
            <family val="2"/>
          </rPr>
          <t>Se nel corso dell'esercizio si volesse utilizzare in tutto o in parte, il "Fondo Spese Organizzazione Eventi" dell'anno precedente per far fronte a maggiori spese, rispetto a quanto previsto nel bilancio di previsione, inserire il relativo importo nella cella sottostante colorata di giallo e, successivamente, ridistribuire tale importo fra le voci di uscita deficitarie.</t>
        </r>
      </text>
    </comment>
    <comment ref="K30" authorId="0">
      <text>
        <r>
          <rPr>
            <sz val="8"/>
            <color indexed="81"/>
            <rFont val="Tahoma"/>
            <family val="2"/>
          </rPr>
          <t xml:space="preserve">Registrare l'eventuale </t>
        </r>
        <r>
          <rPr>
            <b/>
            <sz val="8"/>
            <color indexed="81"/>
            <rFont val="Tahoma"/>
            <family val="2"/>
          </rPr>
          <t>DISAVANZO</t>
        </r>
        <r>
          <rPr>
            <sz val="8"/>
            <color indexed="81"/>
            <rFont val="Tahoma"/>
            <family val="2"/>
          </rPr>
          <t xml:space="preserve"> dell'anno precedente nella cella sottostante di colore rosso </t>
        </r>
      </text>
    </comment>
  </commentList>
</comments>
</file>

<file path=xl/comments2.xml><?xml version="1.0" encoding="utf-8"?>
<comments xmlns="http://schemas.openxmlformats.org/spreadsheetml/2006/main">
  <authors>
    <author>GUARRERA</author>
  </authors>
  <commentList>
    <comment ref="M8" authorId="0">
      <text>
        <r>
          <rPr>
            <b/>
            <sz val="8"/>
            <color indexed="81"/>
            <rFont val="Tahoma"/>
            <family val="2"/>
          </rPr>
          <t>ATTENZIONE:</t>
        </r>
        <r>
          <rPr>
            <sz val="8"/>
            <color indexed="81"/>
            <rFont val="Tahoma"/>
            <family val="2"/>
          </rPr>
          <t xml:space="preserve"> registrare i pagamenti effettuati (nel foglio "IMPEGNI") di evenutali somme impegnate
</t>
        </r>
      </text>
    </comment>
  </commentList>
</comments>
</file>

<file path=xl/comments3.xml><?xml version="1.0" encoding="utf-8"?>
<comments xmlns="http://schemas.openxmlformats.org/spreadsheetml/2006/main">
  <authors>
    <author>GUARRERA</author>
  </authors>
  <commentList>
    <comment ref="F10" authorId="0">
      <text>
        <r>
          <rPr>
            <sz val="8"/>
            <color indexed="81"/>
            <rFont val="Arial"/>
            <family val="2"/>
          </rPr>
          <t xml:space="preserve">Nella colonna </t>
        </r>
        <r>
          <rPr>
            <b/>
            <sz val="8"/>
            <color indexed="81"/>
            <rFont val="Arial"/>
            <family val="2"/>
          </rPr>
          <t>"VARIAZIONI"</t>
        </r>
        <r>
          <rPr>
            <sz val="8"/>
            <color indexed="81"/>
            <rFont val="Arial"/>
            <family val="2"/>
          </rPr>
          <t>, una volta completato il pagamento, qualora l'impegno dovesse essere di importo diverso rispetto alle somme pagate, registrare un importo pari a generare un saldo uguale a zero. (N.B.: se l'impegno dovesse essere di importo inferiore alle somme pagate registrare l'importo anteponendo il segno meno es. -50,00)</t>
        </r>
      </text>
    </comment>
  </commentList>
</comments>
</file>

<file path=xl/comments4.xml><?xml version="1.0" encoding="utf-8"?>
<comments xmlns="http://schemas.openxmlformats.org/spreadsheetml/2006/main">
  <authors>
    <author>GUARRERA</author>
  </authors>
  <commentList>
    <comment ref="L24" authorId="0">
      <text>
        <r>
          <rPr>
            <sz val="8"/>
            <color indexed="81"/>
            <rFont val="Tahoma"/>
            <family val="2"/>
          </rPr>
          <t xml:space="preserve">Riportare nella cella gialla i </t>
        </r>
        <r>
          <rPr>
            <b/>
            <sz val="8"/>
            <color indexed="81"/>
            <rFont val="Tahoma"/>
            <family val="2"/>
          </rPr>
          <t>"Residui Attivi (crediti anni precedenti)"</t>
        </r>
        <r>
          <rPr>
            <sz val="8"/>
            <color indexed="81"/>
            <rFont val="Tahoma"/>
            <family val="2"/>
          </rPr>
          <t xml:space="preserve"> registrati nel rendiconto dell'anno N-1
esempio:
Rendiconto 2012: N=2012; 
N-1= Rendiconto 2011</t>
        </r>
      </text>
    </comment>
    <comment ref="L33" authorId="0">
      <text>
        <r>
          <rPr>
            <sz val="8"/>
            <color indexed="81"/>
            <rFont val="Arial"/>
            <family val="2"/>
          </rPr>
          <t>Riportare il disanvanzo d'amministrazione dell'anno precedente (cella verde)</t>
        </r>
      </text>
    </comment>
  </commentList>
</comments>
</file>

<file path=xl/comments5.xml><?xml version="1.0" encoding="utf-8"?>
<comments xmlns="http://schemas.openxmlformats.org/spreadsheetml/2006/main">
  <authors>
    <author>GUARRERA</author>
  </authors>
  <commentList>
    <comment ref="N46" authorId="0">
      <text>
        <r>
          <rPr>
            <sz val="8"/>
            <color indexed="81"/>
            <rFont val="Tahoma"/>
            <family val="2"/>
          </rPr>
          <t>Riportare il "Fondo Spese Organizzazione Eventi" dell'anno precedente (cella verde)</t>
        </r>
      </text>
    </comment>
    <comment ref="N52" authorId="0">
      <text>
        <r>
          <rPr>
            <sz val="8"/>
            <color indexed="81"/>
            <rFont val="Tahoma"/>
            <family val="2"/>
          </rPr>
          <t xml:space="preserve">Riportare nella cella gialla i </t>
        </r>
        <r>
          <rPr>
            <b/>
            <sz val="8"/>
            <color indexed="81"/>
            <rFont val="Tahoma"/>
            <family val="2"/>
          </rPr>
          <t>"Residui Passivi (debiti anni precedenti)"</t>
        </r>
        <r>
          <rPr>
            <sz val="8"/>
            <color indexed="81"/>
            <rFont val="Tahoma"/>
            <family val="2"/>
          </rPr>
          <t xml:space="preserve"> registrati nel rendiconto dell'anno N-1
esempio:
Rendiconto 2012: N=2012; 
N-1= Rendiconto 2011</t>
        </r>
      </text>
    </comment>
  </commentList>
</comments>
</file>

<file path=xl/comments6.xml><?xml version="1.0" encoding="utf-8"?>
<comments xmlns="http://schemas.openxmlformats.org/spreadsheetml/2006/main">
  <authors>
    <author>GUARRERA</author>
  </authors>
  <commentList>
    <comment ref="J14" authorId="0">
      <text>
        <r>
          <rPr>
            <sz val="8"/>
            <color indexed="81"/>
            <rFont val="Tahoma"/>
            <family val="2"/>
          </rPr>
          <t>L'importo registrato rappresenta l'importo dell'immobilizzazione immateriale al netto del fondo ammortamento</t>
        </r>
      </text>
    </comment>
    <comment ref="J21" authorId="0">
      <text>
        <r>
          <rPr>
            <sz val="8"/>
            <color indexed="81"/>
            <rFont val="Tahoma"/>
            <family val="2"/>
          </rPr>
          <t>Registrare il TFR maturato e non ancora pagato a fine anno (RR.PP. da pagare)</t>
        </r>
      </text>
    </comment>
    <comment ref="J26" authorId="0">
      <text>
        <r>
          <rPr>
            <sz val="8"/>
            <color indexed="81"/>
            <rFont val="Tahoma"/>
            <family val="2"/>
          </rPr>
          <t>Inserire la ritenuta d'acconto dei professionisti non versata al 31 dicembre</t>
        </r>
      </text>
    </comment>
    <comment ref="J29" authorId="0">
      <text>
        <r>
          <rPr>
            <sz val="8"/>
            <color indexed="81"/>
            <rFont val="Tahoma"/>
            <family val="2"/>
          </rPr>
          <t xml:space="preserve">Per esempio: contributi da Enti Pubblici e da privati
</t>
        </r>
      </text>
    </comment>
    <comment ref="J37" authorId="0">
      <text>
        <r>
          <rPr>
            <sz val="8"/>
            <color indexed="81"/>
            <rFont val="Tahoma"/>
            <family val="2"/>
          </rPr>
          <t xml:space="preserve">N.B.: se la cella si colora di rosso lo stato patrimoniale non è a pareggio
</t>
        </r>
      </text>
    </comment>
  </commentList>
</comments>
</file>

<file path=xl/sharedStrings.xml><?xml version="1.0" encoding="utf-8"?>
<sst xmlns="http://schemas.openxmlformats.org/spreadsheetml/2006/main" count="1568" uniqueCount="391">
  <si>
    <t>TOTALE</t>
  </si>
  <si>
    <t>T O T A L E   E N T R A T E</t>
  </si>
  <si>
    <t>ENTRATE</t>
  </si>
  <si>
    <t>USCITE</t>
  </si>
  <si>
    <t>D E S C R I Z I O N E</t>
  </si>
  <si>
    <t>DATA</t>
  </si>
  <si>
    <t>REG.</t>
  </si>
  <si>
    <t>S A L D O</t>
  </si>
  <si>
    <t>PRIMA NOTA CASSA</t>
  </si>
  <si>
    <t>C A S S A</t>
  </si>
  <si>
    <t>B A N C A</t>
  </si>
  <si>
    <t>Cod.</t>
  </si>
  <si>
    <t>Totali della pagina ……………………………….</t>
  </si>
  <si>
    <t>Totali complessivi ……….…..……….…….…</t>
  </si>
  <si>
    <t>Totali pagina precedente ………..…...…...……</t>
  </si>
  <si>
    <t>R I E P I L O G H I</t>
  </si>
  <si>
    <t>S  A  L  D  I  ……………………………………..….….…..</t>
  </si>
  <si>
    <t>S A L D I ………………………………….…..….</t>
  </si>
  <si>
    <r>
      <t xml:space="preserve">                         A.V.I.S. - </t>
    </r>
    <r>
      <rPr>
        <b/>
        <i/>
        <sz val="12"/>
        <rFont val="Arial"/>
        <family val="2"/>
      </rPr>
      <t>Associazione Volontari Italiani del Sangue</t>
    </r>
  </si>
  <si>
    <t>ANNO</t>
  </si>
  <si>
    <t>E   N   T   R   A   T   E</t>
  </si>
  <si>
    <r>
      <t>(a</t>
    </r>
    <r>
      <rPr>
        <sz val="8"/>
        <rFont val="Times New Roman"/>
        <family val="1"/>
      </rPr>
      <t>+</t>
    </r>
    <r>
      <rPr>
        <sz val="10"/>
        <rFont val="Times New Roman"/>
        <family val="1"/>
      </rPr>
      <t>b-c)</t>
    </r>
  </si>
  <si>
    <t>FC</t>
  </si>
  <si>
    <t>U  S  C  I  T  E</t>
  </si>
  <si>
    <t>T O T A L E   U S C I T E</t>
  </si>
  <si>
    <t>I  M  P  O  R  T  O</t>
  </si>
  <si>
    <t>Insussistente
da eliminare</t>
  </si>
  <si>
    <t>b) Residui Attivi</t>
  </si>
  <si>
    <t>c) Residui Passivi</t>
  </si>
  <si>
    <t>Contr.</t>
  </si>
  <si>
    <t>Saldo bilancio</t>
  </si>
  <si>
    <t>controllo</t>
  </si>
  <si>
    <t>BILANCIO
PREVISIONE</t>
  </si>
  <si>
    <t>Previsione meno scostamento</t>
  </si>
  <si>
    <t>% di
scostamento</t>
  </si>
  <si>
    <t>MESSAGGI DI ERRORI IN 1^ NOTA CASSA</t>
  </si>
  <si>
    <t>la colonna SALDO si colora di rosso</t>
  </si>
  <si>
    <t>le celle di entrata e/o uscita si colora di giallo ed il carattere di rosso</t>
  </si>
  <si>
    <t>controllare la coerenza del codice con la registrazione nella cella entrata e/o uscita</t>
  </si>
  <si>
    <t>registrazione nella cella entrata e/o uscita non coerente con il codice (es. registraz. in entrata e codice di uscita)</t>
  </si>
  <si>
    <t>aumentare la dotazione del bilancio di previsione delle voci carenti mediante manovre di assestamento e/o variazioni di bilancio con deliberazione del Consiglio Direttivo</t>
  </si>
  <si>
    <t>Messaggio di errore</t>
  </si>
  <si>
    <t>causa</t>
  </si>
  <si>
    <t>interventi correttivi</t>
  </si>
  <si>
    <t>ee10</t>
  </si>
  <si>
    <t>uu30</t>
  </si>
  <si>
    <t>POSTA</t>
  </si>
  <si>
    <t>colonna A</t>
  </si>
  <si>
    <t>:</t>
  </si>
  <si>
    <r>
      <t xml:space="preserve">                                         A.V.I.S.   -  </t>
    </r>
    <r>
      <rPr>
        <b/>
        <i/>
        <sz val="12"/>
        <rFont val="Arial"/>
        <family val="2"/>
      </rPr>
      <t>Associazione Volontari Italiani del Sangue</t>
    </r>
  </si>
  <si>
    <r>
      <t>DISPONIBILITÀ</t>
    </r>
    <r>
      <rPr>
        <sz val="8"/>
        <rFont val="Arial"/>
        <family val="2"/>
      </rPr>
      <t xml:space="preserve"> 
(differenza bilancio
previs. meno uscite)</t>
    </r>
  </si>
  <si>
    <t>Anno rif.</t>
  </si>
  <si>
    <t>totale dell'anno di riferimento</t>
  </si>
  <si>
    <t>TOTALE RR.AA. (crediti) da riscuotere</t>
  </si>
  <si>
    <t>D E S C R I Z I O N E   R E S I D U I   A T T I V I</t>
  </si>
  <si>
    <t>D E S C R I Z I O N E   R E S I D U I   P A S S I V I</t>
  </si>
  <si>
    <t>TOTALE RR.PP. (debiti) da pagare</t>
  </si>
  <si>
    <t>competenza</t>
  </si>
  <si>
    <t>anni precedenti</t>
  </si>
  <si>
    <t>COMPETENZA</t>
  </si>
  <si>
    <t>Totali</t>
  </si>
  <si>
    <t>RR. Anni precedenti</t>
  </si>
  <si>
    <t>RR. anni precedenti</t>
  </si>
  <si>
    <t>Totale competenza</t>
  </si>
  <si>
    <t>Totale</t>
  </si>
  <si>
    <t>Importo</t>
  </si>
  <si>
    <t>Nei fogli "RR. AA." e "RR. PP." immettere i dati richiesti nelle colonne:</t>
  </si>
  <si>
    <t>N.B. Ad inizio anno i fogli RR.AA e RR. PP. vanno compilati con i dati relativi ai residui degli anni precedenti. Appena va incassato o pagato un residuo, oltre a registrarlo nel foglio "1^ NOTA CASSA", deve essere immediatamente registrato nei rispettivi fogli (RR.AA - RR.PP.). A fine anno compilare in detti fogli le relative colonne con i dati delle somme (riferite all'anno in corso) che non sono state pagate o incassate)</t>
  </si>
  <si>
    <t>uu31</t>
  </si>
  <si>
    <t>uu32</t>
  </si>
  <si>
    <t>uu33</t>
  </si>
  <si>
    <t>uu34</t>
  </si>
  <si>
    <t>uu35</t>
  </si>
  <si>
    <t>uu36</t>
  </si>
  <si>
    <t>uu37</t>
  </si>
  <si>
    <t>uu38</t>
  </si>
  <si>
    <t>uu39</t>
  </si>
  <si>
    <t>uu40</t>
  </si>
  <si>
    <t>uu41</t>
  </si>
  <si>
    <t>uu42</t>
  </si>
  <si>
    <t>uu43</t>
  </si>
  <si>
    <t>uu44</t>
  </si>
  <si>
    <t>uu45</t>
  </si>
  <si>
    <t>uu46</t>
  </si>
  <si>
    <t>uu47</t>
  </si>
  <si>
    <t>uu48</t>
  </si>
  <si>
    <t>uu49</t>
  </si>
  <si>
    <t>uu50</t>
  </si>
  <si>
    <t>uu51</t>
  </si>
  <si>
    <t>uu52</t>
  </si>
  <si>
    <t>uu53</t>
  </si>
  <si>
    <t>uu54</t>
  </si>
  <si>
    <t>ee11</t>
  </si>
  <si>
    <t>ee12</t>
  </si>
  <si>
    <t>ee13</t>
  </si>
  <si>
    <t>ee14</t>
  </si>
  <si>
    <t>ee15</t>
  </si>
  <si>
    <t>ee16</t>
  </si>
  <si>
    <t>ee17</t>
  </si>
  <si>
    <t>ee18</t>
  </si>
  <si>
    <t>ee19</t>
  </si>
  <si>
    <t>ee20</t>
  </si>
  <si>
    <t>ee21</t>
  </si>
  <si>
    <t>ee22</t>
  </si>
  <si>
    <t>ee23</t>
  </si>
  <si>
    <t>ee24</t>
  </si>
  <si>
    <t>ee25</t>
  </si>
  <si>
    <t>ee26</t>
  </si>
  <si>
    <t>ee27</t>
  </si>
  <si>
    <t>Progr.</t>
  </si>
  <si>
    <t>uu55</t>
  </si>
  <si>
    <t>uu56</t>
  </si>
  <si>
    <t>uu57</t>
  </si>
  <si>
    <t>uu58</t>
  </si>
  <si>
    <t>uu59</t>
  </si>
  <si>
    <t>RR.AA riscossi nell'anno</t>
  </si>
  <si>
    <t>Totale RR.AA. Anni preced. (riscossi e da riscuotere)</t>
  </si>
  <si>
    <t>2) SOMME RISCOSSE:</t>
  </si>
  <si>
    <t>5) SOMME PAGATE:</t>
  </si>
  <si>
    <r>
      <t xml:space="preserve">a) Fondo Cassa </t>
    </r>
    <r>
      <rPr>
        <sz val="10"/>
        <rFont val="Times New Roman"/>
        <family val="1"/>
      </rPr>
      <t>(cassa+banca)</t>
    </r>
  </si>
  <si>
    <t>sforamento spesa rispetto alle previsioni di bilancio decurtata dell'eventuale quota percentuale prefissata</t>
  </si>
  <si>
    <t>- Anno di riferimento (colonna C);</t>
  </si>
  <si>
    <t>- Totale dell'anno (colonna E);</t>
  </si>
  <si>
    <t>- Riscosso o pagato negli anni precedenti (colonna F);</t>
  </si>
  <si>
    <t>- Riscosso o pagato nell'anno in corso (colonna G);</t>
  </si>
  <si>
    <t>- Insussistente da eliminare (colonna H).</t>
  </si>
  <si>
    <t>la cella piccola a sx della cella codice si colora di giallo (colonna E)</t>
  </si>
  <si>
    <t>- Codice della entrata o della spesa (colonna D)- non occorre se la registr. si riferisce ad anno preced.</t>
  </si>
  <si>
    <t>rp</t>
  </si>
  <si>
    <t>ra</t>
  </si>
  <si>
    <t>-e10</t>
  </si>
  <si>
    <t>-e11</t>
  </si>
  <si>
    <t>-e12</t>
  </si>
  <si>
    <t>-e13</t>
  </si>
  <si>
    <t>-e14</t>
  </si>
  <si>
    <t>-e15</t>
  </si>
  <si>
    <t>-e16</t>
  </si>
  <si>
    <t>-e17</t>
  </si>
  <si>
    <t>-e18</t>
  </si>
  <si>
    <t>-e19</t>
  </si>
  <si>
    <t>-e20</t>
  </si>
  <si>
    <t>-e21</t>
  </si>
  <si>
    <t>-e22</t>
  </si>
  <si>
    <t>-e23</t>
  </si>
  <si>
    <t>-e24</t>
  </si>
  <si>
    <t>-e25</t>
  </si>
  <si>
    <t>-e26</t>
  </si>
  <si>
    <t>-e27</t>
  </si>
  <si>
    <t xml:space="preserve"> - </t>
  </si>
  <si>
    <t>-u30</t>
  </si>
  <si>
    <t>-u31</t>
  </si>
  <si>
    <t>-u32</t>
  </si>
  <si>
    <t>-u33</t>
  </si>
  <si>
    <t>-u34</t>
  </si>
  <si>
    <t>-u35</t>
  </si>
  <si>
    <t>-u36</t>
  </si>
  <si>
    <t>-u37</t>
  </si>
  <si>
    <t>-u38</t>
  </si>
  <si>
    <t>-u39</t>
  </si>
  <si>
    <t>-u40</t>
  </si>
  <si>
    <t>-u41</t>
  </si>
  <si>
    <t>-u42</t>
  </si>
  <si>
    <t>-u43</t>
  </si>
  <si>
    <t>-u44</t>
  </si>
  <si>
    <t>-u45</t>
  </si>
  <si>
    <t>-u46</t>
  </si>
  <si>
    <t>-u47</t>
  </si>
  <si>
    <t>-u48</t>
  </si>
  <si>
    <t>-u49</t>
  </si>
  <si>
    <t>-u50</t>
  </si>
  <si>
    <t>-u52</t>
  </si>
  <si>
    <t>-u53</t>
  </si>
  <si>
    <t>-u54</t>
  </si>
  <si>
    <t>-u55</t>
  </si>
  <si>
    <t>-u56</t>
  </si>
  <si>
    <t>-u57</t>
  </si>
  <si>
    <t>-u58</t>
  </si>
  <si>
    <t>-u59</t>
  </si>
  <si>
    <t>-u51</t>
  </si>
  <si>
    <t>Codice - Descrizione costo/ricavo</t>
  </si>
  <si>
    <t>Codice - Descrizione residuo attivo</t>
  </si>
  <si>
    <t>Codice - Descrizione residuo passivo</t>
  </si>
  <si>
    <t>residuo attivo</t>
  </si>
  <si>
    <t>residuo passivo</t>
  </si>
  <si>
    <t xml:space="preserve"> - Accred. somme per  </t>
  </si>
  <si>
    <t xml:space="preserve">  - Addeb. somme per  </t>
  </si>
  <si>
    <t xml:space="preserve">    - </t>
  </si>
  <si>
    <t>pr</t>
  </si>
  <si>
    <t xml:space="preserve">     -</t>
  </si>
  <si>
    <t>ve</t>
  </si>
  <si>
    <t xml:space="preserve"> Prelevamento contanti da banca</t>
  </si>
  <si>
    <t>Versamento a banca</t>
  </si>
  <si>
    <t xml:space="preserve">     - </t>
  </si>
  <si>
    <t/>
  </si>
  <si>
    <t>T O T A L I</t>
  </si>
  <si>
    <t>Somme riscosse</t>
  </si>
  <si>
    <t>Residui Attivi da riscuotere</t>
  </si>
  <si>
    <t>Somme pagate</t>
  </si>
  <si>
    <t>Residui Passivi da pagare</t>
  </si>
  <si>
    <t>RR pagati nell'anno</t>
  </si>
  <si>
    <t>RR da pagare anni precedenti</t>
  </si>
  <si>
    <t>PARTITE DI GIRO:</t>
  </si>
  <si>
    <t xml:space="preserve">                                          A.V.I.S.   -  Associazione Volontari Italiani del Sangue</t>
  </si>
  <si>
    <t xml:space="preserve">                                       A.V.I.S.   -  Associazione Volontari Italiani del Sangue</t>
  </si>
  <si>
    <t>Controllare e registrare nel foglio RR.AA. o RR.PP., nella colonna incassato o pagato nell'xxxx il relativo importo incassato o pagato</t>
  </si>
  <si>
    <t>i RR.AA o RR.PP. incassati o pagati nell'anno non sono stati registrati correttamente nel foglio RR.AA. O RR.PP. nella colonna incassato o pagato nell'anno xxxx (lo stesso anno della contabilità)</t>
  </si>
  <si>
    <t>controllare che ad ogni registrazione corrisponda l'attribuzione del relativo codice di entrata e/o uscita coerente con il codice riportato nella corrispondente voce del bilancio consuntivo, oppure
Controllare e registrare nel foglio RR.AA. o RR.PP., nella colonna incassato o pagato nell'xxxx il relativo importo incassato o pagato</t>
  </si>
  <si>
    <t>Mancata attribuzione del codice di incasso o spesa, oppure i RR.AA o RR.PP. incassati o pagati nell'anno non sono stati registrati correttamente nel foglio RR.AA. O RR.PP. nella colonna incassato o pagato nell'anno xxxx (lo stesso anno della contabilità)</t>
  </si>
  <si>
    <t>Previsione</t>
  </si>
  <si>
    <t>(4-6) ………………..</t>
  </si>
  <si>
    <t>cod</t>
  </si>
  <si>
    <t>somma.più.se</t>
  </si>
  <si>
    <t>U S C I T E</t>
  </si>
  <si>
    <t>E N T R A T E</t>
  </si>
  <si>
    <t xml:space="preserve">T O T A L E   </t>
  </si>
  <si>
    <t>Competenza</t>
  </si>
  <si>
    <t xml:space="preserve">T O T A L I   </t>
  </si>
  <si>
    <t>AVANZO</t>
  </si>
  <si>
    <t>a</t>
  </si>
  <si>
    <t>b</t>
  </si>
  <si>
    <t>c</t>
  </si>
  <si>
    <t>d</t>
  </si>
  <si>
    <t>e</t>
  </si>
  <si>
    <t>f = (d + e)</t>
  </si>
  <si>
    <t>g</t>
  </si>
  <si>
    <t>DISAVANZO</t>
  </si>
  <si>
    <t xml:space="preserve">T O T A L E   A   P A R E G G I O      </t>
  </si>
  <si>
    <t xml:space="preserve">T O T A L E   A    P A R E G G I O      </t>
  </si>
  <si>
    <r>
      <t xml:space="preserve">    b) c/Residui </t>
    </r>
    <r>
      <rPr>
        <sz val="10"/>
        <rFont val="Times New Roman"/>
        <family val="1"/>
      </rPr>
      <t>(crediti anni precedenti) ………………….…………………….</t>
    </r>
  </si>
  <si>
    <r>
      <t xml:space="preserve">1) FONDO INIZIALE DI CASSA (cassa+banca) </t>
    </r>
    <r>
      <rPr>
        <sz val="10"/>
        <rFont val="Times New Roman"/>
        <family val="1"/>
      </rPr>
      <t>………………………………..…………..</t>
    </r>
  </si>
  <si>
    <r>
      <t xml:space="preserve">    a) c/Competenza </t>
    </r>
    <r>
      <rPr>
        <sz val="10"/>
        <rFont val="Times New Roman"/>
        <family val="1"/>
      </rPr>
      <t>……………………………..…………………...………….</t>
    </r>
  </si>
  <si>
    <r>
      <t>3) Totale entrate</t>
    </r>
    <r>
      <rPr>
        <sz val="10"/>
        <rFont val="Times New Roman"/>
        <family val="1"/>
      </rPr>
      <t xml:space="preserve"> (a+b) …………………………………………………………..………………………..</t>
    </r>
  </si>
  <si>
    <r>
      <t xml:space="preserve">    a) c/Competenza </t>
    </r>
    <r>
      <rPr>
        <sz val="10"/>
        <rFont val="Times New Roman"/>
        <family val="1"/>
      </rPr>
      <t>……………………………………….…..………………….</t>
    </r>
  </si>
  <si>
    <r>
      <t xml:space="preserve">4) T O T A L E </t>
    </r>
    <r>
      <rPr>
        <sz val="10"/>
        <rFont val="Times New Roman"/>
        <family val="1"/>
      </rPr>
      <t>(1+3) ………………………………………………..……………………………………</t>
    </r>
  </si>
  <si>
    <r>
      <t xml:space="preserve">    b) c/Residui </t>
    </r>
    <r>
      <rPr>
        <sz val="10"/>
        <rFont val="Times New Roman"/>
        <family val="1"/>
      </rPr>
      <t>(debiti anni precedenti) …………………..……………………</t>
    </r>
  </si>
  <si>
    <r>
      <t>6) Totale uscite</t>
    </r>
    <r>
      <rPr>
        <sz val="10"/>
        <rFont val="Times New Roman"/>
        <family val="1"/>
      </rPr>
      <t xml:space="preserve"> (a+b) ………………………………………………………..…………………………….</t>
    </r>
  </si>
  <si>
    <t>Il Tesoriere</t>
  </si>
  <si>
    <t>Il Presidente</t>
  </si>
  <si>
    <t>DESCRIZIONE</t>
  </si>
  <si>
    <t>somma</t>
  </si>
  <si>
    <t xml:space="preserve">                                         A.V.I.S.   -  Associazione Volontari Italiani del Sangue</t>
  </si>
  <si>
    <t>A  T  T  I  V  O</t>
  </si>
  <si>
    <t>cod.</t>
  </si>
  <si>
    <t>P  A  S  S  I  V  O</t>
  </si>
  <si>
    <t>Anno</t>
  </si>
  <si>
    <t>sp10</t>
  </si>
  <si>
    <t>sp20</t>
  </si>
  <si>
    <t>sp30</t>
  </si>
  <si>
    <t>sp40</t>
  </si>
  <si>
    <t>A - CREDITI V/SOCI</t>
  </si>
  <si>
    <t xml:space="preserve">B - IMMOBILIZZAZIONI </t>
  </si>
  <si>
    <t>C - ATTIVO CIRCOLANTE</t>
  </si>
  <si>
    <t xml:space="preserve">     II. Immobilizzazioni materiali:</t>
  </si>
  <si>
    <t xml:space="preserve">     IV. Disponibilità liquide:</t>
  </si>
  <si>
    <t xml:space="preserve">           5) Crediti V/altri</t>
  </si>
  <si>
    <t xml:space="preserve">          1) Depositi bancari e postali</t>
  </si>
  <si>
    <t xml:space="preserve">          2) Assegni</t>
  </si>
  <si>
    <t>A - PATRIMONIO NETTO</t>
  </si>
  <si>
    <t>B - FONDI</t>
  </si>
  <si>
    <t>D - DEBITI</t>
  </si>
  <si>
    <t xml:space="preserve">     13) Altri debiti</t>
  </si>
  <si>
    <t xml:space="preserve">     12) Debiti V/INPS e INAIL</t>
  </si>
  <si>
    <t xml:space="preserve">     11) Debiti tributari</t>
  </si>
  <si>
    <t xml:space="preserve">       6) Debiti V/fornitori</t>
  </si>
  <si>
    <t>Debiti tributari</t>
  </si>
  <si>
    <t>valore d'acquisto</t>
  </si>
  <si>
    <t>Valore stimato di mercato</t>
  </si>
  <si>
    <t>Fondo ammortamento</t>
  </si>
  <si>
    <t>Data acquisto</t>
  </si>
  <si>
    <t>Fondo amm.to</t>
  </si>
  <si>
    <t>Valore d'acquisto (IVA compr.)</t>
  </si>
  <si>
    <t xml:space="preserve">     II.   Crediti:</t>
  </si>
  <si>
    <t xml:space="preserve">     I.  Immobilizzazioni immateriali:</t>
  </si>
  <si>
    <t>CREDITI V/altri</t>
  </si>
  <si>
    <t>SITUAZIONE PATRIMONIALE - REGISTRAZIONE IMMOBILIZZAZIONI</t>
  </si>
  <si>
    <t>sp50</t>
  </si>
  <si>
    <t>C - TRATTAMENTO DI FINE RAPPORTO</t>
  </si>
  <si>
    <t xml:space="preserve">         2) Attrezzature sanitarie</t>
  </si>
  <si>
    <t xml:space="preserve">         3) Mobili d'ufficio</t>
  </si>
  <si>
    <t xml:space="preserve">         4) Attrezzature d'ufficio</t>
  </si>
  <si>
    <t xml:space="preserve">         5) Altri beni</t>
  </si>
  <si>
    <t xml:space="preserve">     2) Fondo amm.to attrezzature sanitarie</t>
  </si>
  <si>
    <t xml:space="preserve">     3) Fondo amm.to mobili d'ufficio</t>
  </si>
  <si>
    <t xml:space="preserve">     4) Fondo amm.to attrezzature d'ufficio</t>
  </si>
  <si>
    <t xml:space="preserve">     5) Fondo amm.to altri beni</t>
  </si>
  <si>
    <t>TOTALE PASSIVO (A+B+C+D)</t>
  </si>
  <si>
    <t>TOTALE ATTIVO (A+B+C)</t>
  </si>
  <si>
    <t xml:space="preserve">          3) Denaro in cassa</t>
  </si>
  <si>
    <t>I. Totale Immobilizzazioni immateriali</t>
  </si>
  <si>
    <t>II. Totale immobilizzazioni materiali</t>
  </si>
  <si>
    <t>II. Totale crediti</t>
  </si>
  <si>
    <t>IV. Totale disponibilità liquide</t>
  </si>
  <si>
    <t>A - TOTALE CREDITI V/SOCI</t>
  </si>
  <si>
    <t>B - TOTALE IMMOBILIZZAZIONI</t>
  </si>
  <si>
    <t>C - TOTALE ATTIVO CIRCOLANTE</t>
  </si>
  <si>
    <t>A - TOTALE PATRIMONIO NETTO</t>
  </si>
  <si>
    <t>B - TOTALE FONDI</t>
  </si>
  <si>
    <t>D - TOTALE DEBITI</t>
  </si>
  <si>
    <t xml:space="preserve">           1) Crediti da attività raccolta sangue</t>
  </si>
  <si>
    <t xml:space="preserve">       3) Debiti V/banche</t>
  </si>
  <si>
    <t xml:space="preserve">         I.  Capitale netto</t>
  </si>
  <si>
    <r>
      <t xml:space="preserve">      VII.  Altre riserve </t>
    </r>
    <r>
      <rPr>
        <sz val="8"/>
        <color indexed="8"/>
        <rFont val="Arial"/>
        <family val="2"/>
      </rPr>
      <t>(Fondo Spese Org. Eventi)</t>
    </r>
  </si>
  <si>
    <t>Altre Imm_Imm: software</t>
  </si>
  <si>
    <t xml:space="preserve">         7) Altre Imm.ni immateriali: software</t>
  </si>
  <si>
    <t>codice</t>
  </si>
  <si>
    <t>Nel foglio "Reg_Stato_Patr" inserire i dati nelle colonne "Descrizione", "Data di acquisto", "codice", "Valore d'acquisto (IVA compresa" e "Valore stimato di mercato"</t>
  </si>
  <si>
    <t>Registrare i valori dell'anno precedente in tutti i fogli ove previsto</t>
  </si>
  <si>
    <r>
      <t>Nel foglio "</t>
    </r>
    <r>
      <rPr>
        <b/>
        <sz val="10"/>
        <rFont val="Arial"/>
        <family val="2"/>
      </rPr>
      <t>CONS.USC.</t>
    </r>
    <r>
      <rPr>
        <sz val="10"/>
        <rFont val="Arial"/>
        <family val="2"/>
      </rPr>
      <t>", nella cella colorata di verde (</t>
    </r>
    <r>
      <rPr>
        <b/>
        <sz val="10"/>
        <rFont val="Arial"/>
        <family val="2"/>
      </rPr>
      <t>cella M2</t>
    </r>
    <r>
      <rPr>
        <sz val="10"/>
        <rFont val="Arial"/>
        <family val="2"/>
      </rPr>
      <t>), é possibile - non obbligatorio - indicare una quota percentuale prefissata (per esempio 10, 15, 20 etc) per diminuire l'importo del bilancio di previsione, da utilizzare come "</t>
    </r>
    <r>
      <rPr>
        <b/>
        <sz val="10"/>
        <rFont val="Arial"/>
        <family val="2"/>
      </rPr>
      <t>RISERVA</t>
    </r>
    <r>
      <rPr>
        <sz val="10"/>
        <rFont val="Arial"/>
        <family val="2"/>
      </rPr>
      <t>", affinché possa essere rilasciato il messaggio (</t>
    </r>
    <r>
      <rPr>
        <b/>
        <sz val="10"/>
        <rFont val="Arial"/>
        <family val="2"/>
      </rPr>
      <t>la colonna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E del foglio 1^ NOTA CASSA </t>
    </r>
    <r>
      <rPr>
        <sz val="10"/>
        <rFont val="Arial"/>
        <family val="2"/>
      </rPr>
      <t xml:space="preserve">si colora di giallo) prima del completo utilizzo della previsione del bilancio. </t>
    </r>
  </si>
  <si>
    <t>nel foglio CONS.ENTR e CONS.USC il totale delle somme riscosse o pagate si colora di rosso</t>
  </si>
  <si>
    <t>TFR</t>
  </si>
  <si>
    <t>Nel foglio "STATO_PATR." registrare nell'attivo i Crediti V/soci, l'attivo circolante (II Crediti voci 1 e 5) e (IV disponibilità liquide voce 2). Nel Passivo registrare  le parti C -Trattamento Fine Rapporto e D-Debiti</t>
  </si>
  <si>
    <t>IMPEGNATE</t>
  </si>
  <si>
    <t>PAGATE</t>
  </si>
  <si>
    <t>VARIAZIONI</t>
  </si>
  <si>
    <t>SOMME IMPEGNATE E NON ANCORA PAGATE</t>
  </si>
  <si>
    <r>
      <t xml:space="preserve">                                     A.V.I.S. - </t>
    </r>
    <r>
      <rPr>
        <b/>
        <i/>
        <sz val="12"/>
        <rFont val="Arial"/>
        <family val="2"/>
      </rPr>
      <t>Associazione Volontari Italiani del Sangue</t>
    </r>
  </si>
  <si>
    <t>S O M M E</t>
  </si>
  <si>
    <t>Nel foglio "IMPEGNI" registrare le somme impegnate ed aggiornare il foglio con le somme pagate, comprese le ventuali variazioni rispetto alle somme impegnate.</t>
  </si>
  <si>
    <r>
      <t>DISPONIBILITÀ</t>
    </r>
    <r>
      <rPr>
        <sz val="8"/>
        <color theme="0"/>
        <rFont val="Arial"/>
        <family val="2"/>
      </rPr>
      <t xml:space="preserve"> 
(differrenza colonna A   meno uscite e meno  somme impegnate)</t>
    </r>
  </si>
  <si>
    <t>Conta.più.se</t>
  </si>
  <si>
    <r>
      <t>DISPONIBILITÀ</t>
    </r>
    <r>
      <rPr>
        <sz val="8"/>
        <rFont val="Arial"/>
        <family val="2"/>
      </rPr>
      <t xml:space="preserve"> 
(differrenza fra previsioni  meno totale uscite e meno  somme impegnate)</t>
    </r>
  </si>
  <si>
    <t>TOTALE uscite</t>
  </si>
  <si>
    <t>SOMME IMPEGNATE e non ancora pagate</t>
  </si>
  <si>
    <t>N. impegni 
da pagare</t>
  </si>
  <si>
    <t>S O M M E   I M P E G N A T E</t>
  </si>
  <si>
    <t>Controllo</t>
  </si>
  <si>
    <t>banca 1 + banca 2</t>
  </si>
  <si>
    <t>%</t>
  </si>
  <si>
    <t>Rendiconto di Gestione</t>
  </si>
  <si>
    <t>nel foglio CONS.ENTR e CONS.USC il totale delle somme "PARTITE DI GIRO"si colora di rosso</t>
  </si>
  <si>
    <t>Le Partite di giro non sono a pareggio</t>
  </si>
  <si>
    <t>Individuare l'errore nelle registrazioni che non porta al pareggio delle partite di giro</t>
  </si>
  <si>
    <t>totale meno partite giro</t>
  </si>
  <si>
    <t>(     )</t>
  </si>
  <si>
    <t xml:space="preserve"> (      )</t>
  </si>
  <si>
    <t>BANCA XXXX</t>
  </si>
  <si>
    <t>BANCA Agricola pop</t>
  </si>
  <si>
    <t>Contributi e Sovvenzioni Regionali</t>
  </si>
  <si>
    <t>Altri contributi da Enti Pubblici e Privati</t>
  </si>
  <si>
    <t>Quote Associative</t>
  </si>
  <si>
    <t>Contributi cinque per mille</t>
  </si>
  <si>
    <t>Contributi da Fondazioni</t>
  </si>
  <si>
    <t>F/do Solidarietà</t>
  </si>
  <si>
    <t>Organizzazione Assemblea Nazionale</t>
  </si>
  <si>
    <t>Contributo da soci per partecipaz. eventi associativi</t>
  </si>
  <si>
    <t>Spese trasferte e rimborsi ad organi istituzionali</t>
  </si>
  <si>
    <t xml:space="preserve">Spese x attività Avis giovani -organ.e partec.convegni-seminari- attività di formazione </t>
  </si>
  <si>
    <t>Spese finalità cinque per mille</t>
  </si>
  <si>
    <t xml:space="preserve">Spese per pubblicità e promozione eventi </t>
  </si>
  <si>
    <t xml:space="preserve">Spese organizzazione Assemblea ed eventi </t>
  </si>
  <si>
    <t>Spese funzionamento segreteria-consulenza e collaborazioni professionali</t>
  </si>
  <si>
    <t>Spese e Oneri Servizio Civile</t>
  </si>
  <si>
    <t>Spese gestione, manut. e riparazione automezzo e attrezz.</t>
  </si>
  <si>
    <t>Spese forfettarie compartecip.forniture luce, acqua e gas</t>
  </si>
  <si>
    <t>Spese di assicurazione</t>
  </si>
  <si>
    <t>Spese telefono - postali e valori bollati</t>
  </si>
  <si>
    <t>Spese per pulizia ed affitto locali</t>
  </si>
  <si>
    <t>Spese per acquisto attrezzature e arredi</t>
  </si>
  <si>
    <t>Spese di cancelleria e gestione ufficio</t>
  </si>
  <si>
    <t>Oneri fiscali e tributari</t>
  </si>
  <si>
    <t>Oneri Bancari</t>
  </si>
  <si>
    <t>Spese per progetti finanziati da Fondazioni e Cesv</t>
  </si>
  <si>
    <t>Spese per progetti e iniziative di Solidarietà</t>
  </si>
  <si>
    <t>Spese impreviste</t>
  </si>
  <si>
    <t>retribuzione dipendente</t>
  </si>
  <si>
    <t>oneri sociali</t>
  </si>
  <si>
    <t>Spese realizzazione Progetto Best Choise</t>
  </si>
  <si>
    <t xml:space="preserve">Cofinanziamento progetto Best Choise quota corrente esercizio </t>
  </si>
  <si>
    <t>Spese partecipazione soci ad eventi associativi</t>
  </si>
  <si>
    <t>Regione Siciliana-Contributo L.R.12/2010</t>
  </si>
  <si>
    <t>Contributo CESVOP per progetto</t>
  </si>
  <si>
    <t>Contributo Avis nazionale per Servizio Civile</t>
  </si>
  <si>
    <t xml:space="preserve">Contributo da Avis Nazionale per formazione Servizi Civile </t>
  </si>
  <si>
    <t>Progetto Best Chiose</t>
  </si>
  <si>
    <t>Stipendio segretaria Crucetta mese di dicembre 2018</t>
  </si>
  <si>
    <t>Oneri sociali F24 mese di dicembre 2018 segretaria Crucetta</t>
  </si>
  <si>
    <t>Ditta Travelgenio.com fat. SA/1751545/18</t>
  </si>
  <si>
    <t>Ditta Ard Discount fattura n. 1641</t>
  </si>
  <si>
    <t>Ditta Energy Point fattura n. 972/18</t>
  </si>
  <si>
    <t>Interessi passivi Banca Prossima</t>
  </si>
  <si>
    <t>transazione Vdafone 2018</t>
  </si>
  <si>
    <t>Grafikamente fattura 555/2018 mat. Pubblicitario</t>
  </si>
  <si>
    <t>Tim fattura n.7x04984103</t>
  </si>
  <si>
    <t>Ditta Energy Point fattura n. 428/19</t>
  </si>
  <si>
    <t>F24 attività co.co.pro progetto BEST mesi di settembre/dicembre 2019</t>
  </si>
  <si>
    <t>Biazzo Alessandro fattura n.447/19 acquisto cartucce stampante</t>
  </si>
  <si>
    <t>Accantonamento quota TFR segretaria Crucetta anno 2018-2019</t>
  </si>
  <si>
    <t>Attività di co.co.pro progetto Best mesi di settembre/dicembre 2019</t>
  </si>
  <si>
    <t>F24mese di dicembre 2019 per attività di segreteria</t>
  </si>
  <si>
    <t>Competenze di chiusura anno 2019</t>
  </si>
  <si>
    <t>Proventi da partecipazioni ad Emoservizi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</si>
</sst>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.00_-;\-* #,##0.00_-;_-* &quot;-&quot;_-;_-@_-"/>
    <numFmt numFmtId="165" formatCode="[$-410]d\-mmm;@"/>
    <numFmt numFmtId="166" formatCode="#,##0.00_ ;\-#,##0.00\ "/>
    <numFmt numFmtId="167" formatCode="dd/mm/yy;@"/>
  </numFmts>
  <fonts count="5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0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i/>
      <sz val="10"/>
      <name val="Arial"/>
      <family val="2"/>
    </font>
    <font>
      <sz val="8"/>
      <color indexed="9"/>
      <name val="Arial"/>
      <family val="2"/>
    </font>
    <font>
      <sz val="10"/>
      <color indexed="10"/>
      <name val="Arial"/>
      <family val="2"/>
    </font>
    <font>
      <b/>
      <i/>
      <u/>
      <sz val="8"/>
      <name val="Arial"/>
      <family val="2"/>
    </font>
    <font>
      <b/>
      <i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i/>
      <sz val="1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i/>
      <sz val="10"/>
      <color indexed="8"/>
      <name val="Arial"/>
      <family val="2"/>
    </font>
    <font>
      <sz val="8"/>
      <color indexed="81"/>
      <name val="Tahoma"/>
      <family val="2"/>
    </font>
    <font>
      <sz val="8"/>
      <name val="Calibri"/>
      <family val="2"/>
    </font>
    <font>
      <b/>
      <sz val="12"/>
      <color indexed="13"/>
      <name val="Arial"/>
      <family val="2"/>
    </font>
    <font>
      <sz val="12"/>
      <color indexed="9"/>
      <name val="Calibri"/>
      <family val="2"/>
    </font>
    <font>
      <sz val="10"/>
      <name val="Calibri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b/>
      <i/>
      <sz val="12"/>
      <color theme="0"/>
      <name val="Arial"/>
      <family val="2"/>
    </font>
    <font>
      <b/>
      <i/>
      <u/>
      <sz val="8"/>
      <color theme="0"/>
      <name val="Arial"/>
      <family val="2"/>
    </font>
    <font>
      <sz val="8"/>
      <color theme="0"/>
      <name val="Arial"/>
      <family val="2"/>
    </font>
    <font>
      <i/>
      <sz val="10"/>
      <color theme="0"/>
      <name val="Arial"/>
      <family val="2"/>
    </font>
    <font>
      <b/>
      <sz val="8"/>
      <color indexed="81"/>
      <name val="Arial"/>
      <family val="2"/>
    </font>
    <font>
      <sz val="8"/>
      <color theme="4" tint="0.79998168889431442"/>
      <name val="Arial"/>
      <family val="2"/>
    </font>
    <font>
      <sz val="8"/>
      <name val="Calibri"/>
      <family val="2"/>
      <scheme val="minor"/>
    </font>
    <font>
      <sz val="10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</fills>
  <borders count="15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23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3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3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/>
      <right/>
      <top style="double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55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55"/>
      </bottom>
      <diagonal/>
    </border>
    <border>
      <left style="double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22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double">
        <color indexed="64"/>
      </right>
      <top style="thin">
        <color indexed="55"/>
      </top>
      <bottom style="thin">
        <color indexed="55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double">
        <color indexed="64"/>
      </right>
      <top/>
      <bottom style="thin">
        <color indexed="55"/>
      </bottom>
      <diagonal/>
    </border>
    <border>
      <left style="double">
        <color indexed="64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/>
      <top/>
      <bottom style="thin">
        <color indexed="55"/>
      </bottom>
      <diagonal/>
    </border>
    <border>
      <left style="thin">
        <color indexed="64"/>
      </left>
      <right style="thin">
        <color indexed="22"/>
      </right>
      <top/>
      <bottom style="thin">
        <color indexed="23"/>
      </bottom>
      <diagonal/>
    </border>
    <border>
      <left style="thin">
        <color indexed="64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/>
      <top style="thin">
        <color indexed="55"/>
      </top>
      <bottom/>
      <diagonal/>
    </border>
    <border>
      <left style="thin">
        <color indexed="63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3"/>
      </right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double">
        <color indexed="64"/>
      </right>
      <top style="thin">
        <color indexed="23"/>
      </top>
      <bottom/>
      <diagonal/>
    </border>
    <border>
      <left style="thin">
        <color indexed="23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theme="0" tint="-0.34998626667073579"/>
      </right>
      <top style="thin">
        <color theme="0" tint="-0.34998626667073579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indexed="64"/>
      </bottom>
      <diagonal/>
    </border>
    <border>
      <left style="thin">
        <color theme="0" tint="-0.499984740745262"/>
      </left>
      <right style="double">
        <color indexed="64"/>
      </right>
      <top style="thin">
        <color theme="0" tint="-0.499984740745262"/>
      </top>
      <bottom style="double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double">
        <color indexed="64"/>
      </bottom>
      <diagonal/>
    </border>
    <border>
      <left style="double">
        <color indexed="64"/>
      </left>
      <right style="thin">
        <color theme="0" tint="-0.499984740745262"/>
      </right>
      <top style="double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double">
        <color indexed="64"/>
      </top>
      <bottom style="thin">
        <color theme="0" tint="-0.499984740745262"/>
      </bottom>
      <diagonal/>
    </border>
    <border>
      <left style="double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1" fillId="0" borderId="0" applyFont="0" applyFill="0" applyBorder="0" applyAlignment="0" applyProtection="0"/>
  </cellStyleXfs>
  <cellXfs count="903">
    <xf numFmtId="0" fontId="0" fillId="0" borderId="0" xfId="0"/>
    <xf numFmtId="4" fontId="0" fillId="0" borderId="0" xfId="0" applyNumberFormat="1"/>
    <xf numFmtId="164" fontId="0" fillId="0" borderId="0" xfId="0" applyNumberFormat="1"/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right"/>
    </xf>
    <xf numFmtId="0" fontId="0" fillId="0" borderId="2" xfId="0" applyBorder="1"/>
    <xf numFmtId="4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3" fillId="0" borderId="0" xfId="0" applyFont="1" applyAlignment="1" applyProtection="1">
      <alignment vertical="center"/>
      <protection hidden="1"/>
    </xf>
    <xf numFmtId="4" fontId="3" fillId="0" borderId="0" xfId="0" applyNumberFormat="1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4" fontId="0" fillId="0" borderId="0" xfId="0" applyNumberFormat="1" applyProtection="1">
      <protection hidden="1"/>
    </xf>
    <xf numFmtId="0" fontId="3" fillId="0" borderId="0" xfId="0" applyFont="1" applyAlignment="1" applyProtection="1">
      <alignment horizontal="center" vertical="center"/>
      <protection hidden="1"/>
    </xf>
    <xf numFmtId="44" fontId="3" fillId="0" borderId="0" xfId="0" applyNumberFormat="1" applyFont="1" applyProtection="1">
      <protection hidden="1"/>
    </xf>
    <xf numFmtId="0" fontId="16" fillId="0" borderId="0" xfId="0" applyFont="1" applyAlignment="1" applyProtection="1">
      <alignment horizontal="center"/>
      <protection hidden="1"/>
    </xf>
    <xf numFmtId="0" fontId="3" fillId="3" borderId="0" xfId="0" applyFont="1" applyFill="1" applyProtection="1"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center" vertical="center"/>
      <protection hidden="1"/>
    </xf>
    <xf numFmtId="0" fontId="9" fillId="2" borderId="4" xfId="0" applyFont="1" applyFill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9" fillId="2" borderId="5" xfId="0" applyFont="1" applyFill="1" applyBorder="1" applyAlignment="1" applyProtection="1">
      <alignment horizontal="center" vertical="center" wrapText="1"/>
      <protection hidden="1"/>
    </xf>
    <xf numFmtId="0" fontId="16" fillId="0" borderId="0" xfId="0" applyFont="1" applyAlignment="1" applyProtection="1">
      <alignment horizontal="center" vertical="center" textRotation="90"/>
      <protection hidden="1"/>
    </xf>
    <xf numFmtId="44" fontId="3" fillId="3" borderId="0" xfId="0" applyNumberFormat="1" applyFont="1" applyFill="1" applyProtection="1">
      <protection hidden="1"/>
    </xf>
    <xf numFmtId="4" fontId="3" fillId="3" borderId="0" xfId="0" applyNumberFormat="1" applyFont="1" applyFill="1" applyProtection="1">
      <protection hidden="1"/>
    </xf>
    <xf numFmtId="0" fontId="6" fillId="0" borderId="9" xfId="0" applyFont="1" applyBorder="1" applyAlignment="1" applyProtection="1">
      <alignment vertical="center"/>
      <protection hidden="1"/>
    </xf>
    <xf numFmtId="4" fontId="5" fillId="2" borderId="10" xfId="0" applyNumberFormat="1" applyFont="1" applyFill="1" applyBorder="1" applyAlignment="1" applyProtection="1">
      <alignment horizontal="right" vertical="center"/>
      <protection hidden="1"/>
    </xf>
    <xf numFmtId="0" fontId="6" fillId="0" borderId="12" xfId="0" applyFont="1" applyBorder="1" applyAlignment="1" applyProtection="1">
      <alignment vertical="center"/>
      <protection hidden="1"/>
    </xf>
    <xf numFmtId="0" fontId="6" fillId="0" borderId="10" xfId="0" applyFont="1" applyBorder="1" applyAlignment="1" applyProtection="1">
      <alignment vertical="center"/>
      <protection hidden="1"/>
    </xf>
    <xf numFmtId="4" fontId="6" fillId="2" borderId="10" xfId="0" applyNumberFormat="1" applyFont="1" applyFill="1" applyBorder="1" applyAlignment="1" applyProtection="1">
      <alignment horizontal="right" vertical="center"/>
      <protection hidden="1"/>
    </xf>
    <xf numFmtId="4" fontId="6" fillId="0" borderId="10" xfId="0" applyNumberFormat="1" applyFont="1" applyBorder="1" applyAlignment="1" applyProtection="1">
      <alignment horizontal="right" vertical="center"/>
      <protection hidden="1"/>
    </xf>
    <xf numFmtId="0" fontId="3" fillId="2" borderId="0" xfId="0" applyFont="1" applyFill="1" applyProtection="1"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9" fillId="0" borderId="0" xfId="0" applyFont="1" applyAlignment="1" applyProtection="1">
      <alignment horizontal="center" wrapText="1"/>
      <protection hidden="1"/>
    </xf>
    <xf numFmtId="0" fontId="19" fillId="0" borderId="16" xfId="0" applyFont="1" applyBorder="1" applyAlignment="1" applyProtection="1">
      <alignment horizontal="center" vertical="center" wrapText="1"/>
      <protection hidden="1"/>
    </xf>
    <xf numFmtId="0" fontId="7" fillId="0" borderId="17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8" fillId="0" borderId="17" xfId="0" applyFont="1" applyBorder="1" applyAlignment="1" applyProtection="1">
      <alignment horizontal="center" vertical="center" wrapText="1"/>
      <protection hidden="1"/>
    </xf>
    <xf numFmtId="0" fontId="19" fillId="0" borderId="18" xfId="0" applyFont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8" fillId="0" borderId="15" xfId="0" applyFont="1" applyBorder="1" applyAlignment="1" applyProtection="1">
      <alignment horizontal="center" vertical="center" wrapText="1"/>
      <protection hidden="1"/>
    </xf>
    <xf numFmtId="0" fontId="6" fillId="0" borderId="19" xfId="0" applyFont="1" applyBorder="1" applyAlignment="1" applyProtection="1">
      <alignment horizontal="center" vertical="center"/>
      <protection hidden="1"/>
    </xf>
    <xf numFmtId="166" fontId="6" fillId="2" borderId="20" xfId="0" applyNumberFormat="1" applyFont="1" applyFill="1" applyBorder="1" applyAlignment="1" applyProtection="1">
      <alignment horizontal="right" vertical="center"/>
      <protection hidden="1"/>
    </xf>
    <xf numFmtId="166" fontId="6" fillId="0" borderId="20" xfId="0" applyNumberFormat="1" applyFont="1" applyBorder="1" applyAlignment="1" applyProtection="1">
      <alignment horizontal="right" vertical="center"/>
      <protection hidden="1"/>
    </xf>
    <xf numFmtId="44" fontId="15" fillId="0" borderId="12" xfId="0" applyNumberFormat="1" applyFont="1" applyBorder="1" applyAlignment="1" applyProtection="1">
      <alignment vertical="center"/>
      <protection hidden="1"/>
    </xf>
    <xf numFmtId="44" fontId="15" fillId="0" borderId="6" xfId="0" applyNumberFormat="1" applyFont="1" applyBorder="1" applyAlignment="1" applyProtection="1">
      <alignment vertical="center"/>
      <protection hidden="1"/>
    </xf>
    <xf numFmtId="166" fontId="3" fillId="0" borderId="0" xfId="0" applyNumberFormat="1" applyFont="1" applyAlignment="1" applyProtection="1">
      <alignment vertical="center"/>
      <protection hidden="1"/>
    </xf>
    <xf numFmtId="44" fontId="3" fillId="3" borderId="0" xfId="0" applyNumberFormat="1" applyFont="1" applyFill="1" applyAlignment="1" applyProtection="1">
      <alignment vertical="center"/>
      <protection hidden="1"/>
    </xf>
    <xf numFmtId="44" fontId="15" fillId="0" borderId="21" xfId="0" applyNumberFormat="1" applyFont="1" applyBorder="1" applyAlignment="1" applyProtection="1">
      <alignment vertical="center"/>
      <protection hidden="1"/>
    </xf>
    <xf numFmtId="44" fontId="15" fillId="0" borderId="7" xfId="0" applyNumberFormat="1" applyFont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44" fontId="15" fillId="0" borderId="22" xfId="0" applyNumberFormat="1" applyFont="1" applyBorder="1" applyAlignment="1" applyProtection="1">
      <alignment vertical="center"/>
      <protection hidden="1"/>
    </xf>
    <xf numFmtId="0" fontId="3" fillId="0" borderId="22" xfId="0" applyFont="1" applyBorder="1" applyAlignment="1" applyProtection="1">
      <alignment vertical="center"/>
      <protection hidden="1"/>
    </xf>
    <xf numFmtId="44" fontId="15" fillId="0" borderId="0" xfId="0" applyNumberFormat="1" applyFont="1" applyAlignment="1" applyProtection="1">
      <alignment vertical="center"/>
      <protection hidden="1"/>
    </xf>
    <xf numFmtId="4" fontId="3" fillId="3" borderId="0" xfId="0" applyNumberFormat="1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3" fillId="5" borderId="0" xfId="0" applyFont="1" applyFill="1" applyProtection="1">
      <protection hidden="1"/>
    </xf>
    <xf numFmtId="4" fontId="3" fillId="6" borderId="0" xfId="0" applyNumberFormat="1" applyFont="1" applyFill="1" applyProtection="1">
      <protection hidden="1"/>
    </xf>
    <xf numFmtId="44" fontId="3" fillId="2" borderId="0" xfId="0" applyNumberFormat="1" applyFont="1" applyFill="1" applyProtection="1">
      <protection hidden="1"/>
    </xf>
    <xf numFmtId="0" fontId="13" fillId="0" borderId="23" xfId="0" applyFont="1" applyBorder="1" applyProtection="1">
      <protection hidden="1"/>
    </xf>
    <xf numFmtId="0" fontId="13" fillId="0" borderId="22" xfId="0" applyFont="1" applyBorder="1" applyProtection="1">
      <protection hidden="1"/>
    </xf>
    <xf numFmtId="0" fontId="13" fillId="0" borderId="24" xfId="0" applyFont="1" applyBorder="1" applyProtection="1">
      <protection hidden="1"/>
    </xf>
    <xf numFmtId="44" fontId="13" fillId="0" borderId="25" xfId="0" applyNumberFormat="1" applyFont="1" applyBorder="1" applyProtection="1">
      <protection hidden="1"/>
    </xf>
    <xf numFmtId="0" fontId="13" fillId="0" borderId="26" xfId="0" applyFont="1" applyBorder="1" applyProtection="1">
      <protection hidden="1"/>
    </xf>
    <xf numFmtId="44" fontId="13" fillId="0" borderId="0" xfId="0" applyNumberFormat="1" applyFont="1" applyProtection="1">
      <protection hidden="1"/>
    </xf>
    <xf numFmtId="44" fontId="13" fillId="0" borderId="27" xfId="0" applyNumberFormat="1" applyFont="1" applyBorder="1" applyProtection="1">
      <protection hidden="1"/>
    </xf>
    <xf numFmtId="44" fontId="13" fillId="0" borderId="28" xfId="0" applyNumberFormat="1" applyFont="1" applyBorder="1" applyProtection="1">
      <protection hidden="1"/>
    </xf>
    <xf numFmtId="0" fontId="10" fillId="0" borderId="29" xfId="0" applyFont="1" applyBorder="1" applyAlignment="1" applyProtection="1">
      <alignment horizontal="left"/>
      <protection hidden="1"/>
    </xf>
    <xf numFmtId="44" fontId="12" fillId="0" borderId="30" xfId="0" applyNumberFormat="1" applyFont="1" applyBorder="1" applyProtection="1">
      <protection hidden="1"/>
    </xf>
    <xf numFmtId="0" fontId="12" fillId="0" borderId="26" xfId="0" applyFont="1" applyBorder="1" applyAlignment="1" applyProtection="1">
      <alignment horizontal="center" vertical="top" wrapText="1"/>
      <protection hidden="1"/>
    </xf>
    <xf numFmtId="0" fontId="10" fillId="0" borderId="26" xfId="0" applyFont="1" applyBorder="1" applyProtection="1">
      <protection hidden="1"/>
    </xf>
    <xf numFmtId="4" fontId="13" fillId="0" borderId="31" xfId="0" applyNumberFormat="1" applyFont="1" applyBorder="1" applyAlignment="1" applyProtection="1">
      <alignment vertical="top" wrapText="1"/>
      <protection hidden="1"/>
    </xf>
    <xf numFmtId="4" fontId="12" fillId="0" borderId="26" xfId="0" applyNumberFormat="1" applyFont="1" applyBorder="1" applyProtection="1">
      <protection hidden="1"/>
    </xf>
    <xf numFmtId="4" fontId="16" fillId="0" borderId="0" xfId="0" applyNumberFormat="1" applyFont="1" applyAlignment="1" applyProtection="1">
      <alignment horizontal="center"/>
      <protection hidden="1"/>
    </xf>
    <xf numFmtId="0" fontId="20" fillId="0" borderId="32" xfId="0" applyFont="1" applyBorder="1" applyAlignment="1" applyProtection="1">
      <alignment vertical="center"/>
      <protection hidden="1"/>
    </xf>
    <xf numFmtId="0" fontId="8" fillId="0" borderId="10" xfId="0" applyFont="1" applyBorder="1" applyAlignment="1" applyProtection="1">
      <alignment horizontal="center" vertical="center" wrapText="1"/>
      <protection hidden="1"/>
    </xf>
    <xf numFmtId="0" fontId="6" fillId="0" borderId="33" xfId="0" applyFont="1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vertical="center"/>
      <protection hidden="1"/>
    </xf>
    <xf numFmtId="4" fontId="6" fillId="2" borderId="34" xfId="0" applyNumberFormat="1" applyFont="1" applyFill="1" applyBorder="1" applyAlignment="1" applyProtection="1">
      <alignment horizontal="right" vertical="center"/>
      <protection hidden="1"/>
    </xf>
    <xf numFmtId="0" fontId="6" fillId="0" borderId="36" xfId="0" applyFont="1" applyBorder="1" applyAlignment="1" applyProtection="1">
      <alignment horizontal="center" vertical="center"/>
      <protection hidden="1"/>
    </xf>
    <xf numFmtId="0" fontId="6" fillId="0" borderId="32" xfId="0" applyFont="1" applyBorder="1" applyAlignment="1" applyProtection="1">
      <alignment vertical="center"/>
      <protection hidden="1"/>
    </xf>
    <xf numFmtId="4" fontId="6" fillId="2" borderId="32" xfId="0" applyNumberFormat="1" applyFont="1" applyFill="1" applyBorder="1" applyAlignment="1" applyProtection="1">
      <alignment horizontal="right" vertical="center"/>
      <protection hidden="1"/>
    </xf>
    <xf numFmtId="0" fontId="6" fillId="0" borderId="37" xfId="0" applyFont="1" applyBorder="1" applyAlignment="1" applyProtection="1">
      <alignment horizontal="center" vertical="center"/>
      <protection hidden="1"/>
    </xf>
    <xf numFmtId="0" fontId="6" fillId="0" borderId="38" xfId="0" applyFont="1" applyBorder="1" applyAlignment="1" applyProtection="1">
      <alignment vertical="center"/>
      <protection hidden="1"/>
    </xf>
    <xf numFmtId="4" fontId="6" fillId="2" borderId="38" xfId="0" applyNumberFormat="1" applyFont="1" applyFill="1" applyBorder="1" applyAlignment="1" applyProtection="1">
      <alignment horizontal="right" vertical="center"/>
      <protection hidden="1"/>
    </xf>
    <xf numFmtId="0" fontId="20" fillId="0" borderId="20" xfId="0" applyFont="1" applyBorder="1" applyAlignment="1" applyProtection="1">
      <alignment horizontal="right" vertical="center"/>
      <protection hidden="1"/>
    </xf>
    <xf numFmtId="4" fontId="5" fillId="2" borderId="20" xfId="0" applyNumberFormat="1" applyFont="1" applyFill="1" applyBorder="1" applyAlignment="1" applyProtection="1">
      <alignment horizontal="right" vertical="center"/>
      <protection hidden="1"/>
    </xf>
    <xf numFmtId="0" fontId="6" fillId="0" borderId="32" xfId="0" applyFont="1" applyBorder="1" applyAlignment="1" applyProtection="1">
      <alignment horizontal="left" vertical="center"/>
      <protection hidden="1"/>
    </xf>
    <xf numFmtId="0" fontId="6" fillId="0" borderId="40" xfId="0" applyFont="1" applyBorder="1" applyAlignment="1" applyProtection="1">
      <alignment vertical="center"/>
      <protection hidden="1"/>
    </xf>
    <xf numFmtId="0" fontId="6" fillId="0" borderId="34" xfId="0" applyFont="1" applyBorder="1" applyAlignment="1" applyProtection="1">
      <alignment horizontal="left" vertical="center"/>
      <protection hidden="1"/>
    </xf>
    <xf numFmtId="166" fontId="6" fillId="2" borderId="34" xfId="0" applyNumberFormat="1" applyFont="1" applyFill="1" applyBorder="1" applyAlignment="1" applyProtection="1">
      <alignment horizontal="right" vertical="center"/>
      <protection hidden="1"/>
    </xf>
    <xf numFmtId="166" fontId="6" fillId="0" borderId="34" xfId="0" applyNumberFormat="1" applyFont="1" applyBorder="1" applyAlignment="1" applyProtection="1">
      <alignment horizontal="right" vertical="center"/>
      <protection hidden="1"/>
    </xf>
    <xf numFmtId="166" fontId="6" fillId="0" borderId="32" xfId="0" applyNumberFormat="1" applyFont="1" applyBorder="1" applyAlignment="1" applyProtection="1">
      <alignment horizontal="right" vertical="center"/>
      <protection hidden="1"/>
    </xf>
    <xf numFmtId="0" fontId="6" fillId="0" borderId="38" xfId="0" applyFont="1" applyBorder="1" applyAlignment="1" applyProtection="1">
      <alignment horizontal="left" vertical="center"/>
      <protection hidden="1"/>
    </xf>
    <xf numFmtId="166" fontId="6" fillId="2" borderId="41" xfId="0" applyNumberFormat="1" applyFont="1" applyFill="1" applyBorder="1" applyAlignment="1" applyProtection="1">
      <alignment horizontal="right" vertical="center"/>
      <protection hidden="1"/>
    </xf>
    <xf numFmtId="166" fontId="6" fillId="0" borderId="38" xfId="0" applyNumberFormat="1" applyFont="1" applyBorder="1" applyAlignment="1" applyProtection="1">
      <alignment horizontal="right" vertical="center"/>
      <protection hidden="1"/>
    </xf>
    <xf numFmtId="166" fontId="8" fillId="2" borderId="20" xfId="0" applyNumberFormat="1" applyFont="1" applyFill="1" applyBorder="1" applyAlignment="1" applyProtection="1">
      <alignment horizontal="right" vertical="center"/>
      <protection hidden="1"/>
    </xf>
    <xf numFmtId="0" fontId="20" fillId="0" borderId="32" xfId="0" applyFont="1" applyBorder="1" applyAlignment="1" applyProtection="1">
      <alignment horizontal="left" vertical="center"/>
      <protection hidden="1"/>
    </xf>
    <xf numFmtId="166" fontId="6" fillId="2" borderId="32" xfId="0" applyNumberFormat="1" applyFont="1" applyFill="1" applyBorder="1" applyAlignment="1" applyProtection="1">
      <alignment horizontal="right" vertical="center"/>
      <protection hidden="1"/>
    </xf>
    <xf numFmtId="166" fontId="6" fillId="2" borderId="38" xfId="0" applyNumberFormat="1" applyFont="1" applyFill="1" applyBorder="1" applyAlignment="1" applyProtection="1">
      <alignment horizontal="right" vertical="center"/>
      <protection hidden="1"/>
    </xf>
    <xf numFmtId="166" fontId="6" fillId="0" borderId="41" xfId="0" applyNumberFormat="1" applyFont="1" applyBorder="1" applyAlignment="1" applyProtection="1">
      <alignment horizontal="right" vertical="center"/>
      <protection hidden="1"/>
    </xf>
    <xf numFmtId="4" fontId="5" fillId="2" borderId="42" xfId="0" applyNumberFormat="1" applyFont="1" applyFill="1" applyBorder="1" applyAlignment="1" applyProtection="1">
      <alignment horizontal="right" vertical="center"/>
      <protection hidden="1"/>
    </xf>
    <xf numFmtId="4" fontId="6" fillId="0" borderId="38" xfId="0" applyNumberFormat="1" applyFont="1" applyBorder="1" applyAlignment="1" applyProtection="1">
      <alignment horizontal="right" vertical="center"/>
      <protection hidden="1"/>
    </xf>
    <xf numFmtId="0" fontId="3" fillId="0" borderId="43" xfId="0" applyFont="1" applyBorder="1" applyProtection="1">
      <protection hidden="1"/>
    </xf>
    <xf numFmtId="4" fontId="8" fillId="2" borderId="45" xfId="0" applyNumberFormat="1" applyFont="1" applyFill="1" applyBorder="1" applyAlignment="1" applyProtection="1">
      <alignment horizontal="right" vertical="center"/>
      <protection hidden="1"/>
    </xf>
    <xf numFmtId="0" fontId="36" fillId="0" borderId="37" xfId="0" applyFont="1" applyBorder="1" applyAlignment="1" applyProtection="1">
      <alignment horizontal="center" vertical="center"/>
      <protection hidden="1"/>
    </xf>
    <xf numFmtId="4" fontId="3" fillId="7" borderId="0" xfId="0" applyNumberFormat="1" applyFont="1" applyFill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 vertical="top" wrapText="1"/>
      <protection hidden="1"/>
    </xf>
    <xf numFmtId="0" fontId="13" fillId="0" borderId="0" xfId="0" applyFont="1" applyProtection="1">
      <protection hidden="1"/>
    </xf>
    <xf numFmtId="166" fontId="6" fillId="0" borderId="35" xfId="0" applyNumberFormat="1" applyFont="1" applyBorder="1" applyAlignment="1" applyProtection="1">
      <alignment horizontal="right" vertical="center"/>
      <protection locked="0" hidden="1"/>
    </xf>
    <xf numFmtId="166" fontId="6" fillId="0" borderId="6" xfId="0" applyNumberFormat="1" applyFont="1" applyBorder="1" applyAlignment="1" applyProtection="1">
      <alignment horizontal="right" vertical="center"/>
      <protection locked="0" hidden="1"/>
    </xf>
    <xf numFmtId="0" fontId="0" fillId="0" borderId="0" xfId="0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0" fontId="12" fillId="2" borderId="29" xfId="0" applyFont="1" applyFill="1" applyBorder="1" applyAlignment="1">
      <alignment horizontal="right"/>
    </xf>
    <xf numFmtId="0" fontId="2" fillId="2" borderId="29" xfId="0" applyFont="1" applyFill="1" applyBorder="1"/>
    <xf numFmtId="0" fontId="8" fillId="2" borderId="5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2" borderId="51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165" fontId="6" fillId="2" borderId="54" xfId="0" applyNumberFormat="1" applyFont="1" applyFill="1" applyBorder="1" applyAlignment="1">
      <alignment horizontal="right" vertical="center"/>
    </xf>
    <xf numFmtId="0" fontId="6" fillId="2" borderId="55" xfId="0" applyFont="1" applyFill="1" applyBorder="1" applyAlignment="1">
      <alignment horizontal="right" vertical="center"/>
    </xf>
    <xf numFmtId="0" fontId="6" fillId="2" borderId="56" xfId="0" applyFont="1" applyFill="1" applyBorder="1" applyAlignment="1">
      <alignment horizontal="left" vertical="center"/>
    </xf>
    <xf numFmtId="0" fontId="6" fillId="2" borderId="57" xfId="0" applyFont="1" applyFill="1" applyBorder="1" applyAlignment="1">
      <alignment horizontal="left" vertical="center"/>
    </xf>
    <xf numFmtId="0" fontId="6" fillId="2" borderId="58" xfId="0" applyFont="1" applyFill="1" applyBorder="1" applyAlignment="1">
      <alignment horizontal="left" vertical="center"/>
    </xf>
    <xf numFmtId="49" fontId="6" fillId="2" borderId="59" xfId="0" applyNumberFormat="1" applyFont="1" applyFill="1" applyBorder="1" applyAlignment="1">
      <alignment horizontal="center" vertical="center" wrapText="1"/>
    </xf>
    <xf numFmtId="4" fontId="6" fillId="2" borderId="59" xfId="2" applyNumberFormat="1" applyFont="1" applyFill="1" applyBorder="1" applyAlignment="1" applyProtection="1">
      <alignment vertical="center"/>
      <protection locked="0"/>
    </xf>
    <xf numFmtId="4" fontId="6" fillId="2" borderId="60" xfId="2" applyNumberFormat="1" applyFont="1" applyFill="1" applyBorder="1" applyAlignment="1">
      <alignment vertical="center"/>
    </xf>
    <xf numFmtId="165" fontId="6" fillId="2" borderId="61" xfId="0" applyNumberFormat="1" applyFont="1" applyFill="1" applyBorder="1" applyAlignment="1" applyProtection="1">
      <alignment vertical="center"/>
      <protection locked="0"/>
    </xf>
    <xf numFmtId="0" fontId="6" fillId="2" borderId="62" xfId="0" applyFont="1" applyFill="1" applyBorder="1" applyAlignment="1">
      <alignment horizontal="right" vertical="center"/>
    </xf>
    <xf numFmtId="49" fontId="6" fillId="2" borderId="57" xfId="0" applyNumberFormat="1" applyFont="1" applyFill="1" applyBorder="1" applyAlignment="1" applyProtection="1">
      <alignment horizontal="left" vertical="center"/>
      <protection locked="0"/>
    </xf>
    <xf numFmtId="0" fontId="6" fillId="2" borderId="64" xfId="0" applyFont="1" applyFill="1" applyBorder="1" applyAlignment="1" applyProtection="1">
      <alignment horizontal="center" vertical="center" wrapText="1"/>
      <protection locked="0"/>
    </xf>
    <xf numFmtId="4" fontId="6" fillId="2" borderId="64" xfId="2" applyNumberFormat="1" applyFont="1" applyFill="1" applyBorder="1" applyAlignment="1" applyProtection="1">
      <alignment vertical="center"/>
      <protection locked="0"/>
    </xf>
    <xf numFmtId="4" fontId="6" fillId="2" borderId="63" xfId="2" applyNumberFormat="1" applyFont="1" applyFill="1" applyBorder="1" applyAlignment="1" applyProtection="1">
      <alignment vertical="center"/>
      <protection locked="0"/>
    </xf>
    <xf numFmtId="4" fontId="6" fillId="2" borderId="65" xfId="0" applyNumberFormat="1" applyFont="1" applyFill="1" applyBorder="1" applyAlignment="1">
      <alignment vertical="center"/>
    </xf>
    <xf numFmtId="49" fontId="0" fillId="0" borderId="0" xfId="0" applyNumberFormat="1" applyAlignment="1">
      <alignment horizontal="left"/>
    </xf>
    <xf numFmtId="0" fontId="3" fillId="0" borderId="0" xfId="0" applyFont="1"/>
    <xf numFmtId="0" fontId="17" fillId="0" borderId="63" xfId="0" applyFont="1" applyBorder="1" applyAlignment="1">
      <alignment horizontal="center" vertical="center"/>
    </xf>
    <xf numFmtId="0" fontId="23" fillId="0" borderId="0" xfId="0" applyFont="1"/>
    <xf numFmtId="165" fontId="6" fillId="2" borderId="66" xfId="0" applyNumberFormat="1" applyFont="1" applyFill="1" applyBorder="1" applyAlignment="1">
      <alignment vertical="center"/>
    </xf>
    <xf numFmtId="0" fontId="6" fillId="2" borderId="66" xfId="0" applyFont="1" applyFill="1" applyBorder="1" applyAlignment="1">
      <alignment horizontal="right" vertical="center"/>
    </xf>
    <xf numFmtId="49" fontId="6" fillId="2" borderId="66" xfId="0" applyNumberFormat="1" applyFont="1" applyFill="1" applyBorder="1" applyAlignment="1">
      <alignment horizontal="left" vertical="center"/>
    </xf>
    <xf numFmtId="49" fontId="6" fillId="2" borderId="66" xfId="0" applyNumberFormat="1" applyFont="1" applyFill="1" applyBorder="1" applyAlignment="1">
      <alignment horizontal="center" vertical="center"/>
    </xf>
    <xf numFmtId="49" fontId="6" fillId="2" borderId="66" xfId="0" applyNumberFormat="1" applyFont="1" applyFill="1" applyBorder="1" applyAlignment="1">
      <alignment horizontal="center" vertical="center" wrapText="1"/>
    </xf>
    <xf numFmtId="4" fontId="6" fillId="2" borderId="66" xfId="2" applyNumberFormat="1" applyFont="1" applyFill="1" applyBorder="1" applyAlignment="1">
      <alignment vertical="center"/>
    </xf>
    <xf numFmtId="4" fontId="6" fillId="2" borderId="66" xfId="0" applyNumberFormat="1" applyFont="1" applyFill="1" applyBorder="1" applyAlignment="1">
      <alignment vertical="center"/>
    </xf>
    <xf numFmtId="0" fontId="9" fillId="2" borderId="10" xfId="0" applyFont="1" applyFill="1" applyBorder="1" applyAlignment="1">
      <alignment horizontal="center" vertical="center"/>
    </xf>
    <xf numFmtId="4" fontId="6" fillId="2" borderId="10" xfId="2" applyNumberFormat="1" applyFont="1" applyFill="1" applyBorder="1" applyAlignment="1">
      <alignment vertical="center"/>
    </xf>
    <xf numFmtId="4" fontId="6" fillId="2" borderId="6" xfId="0" applyNumberFormat="1" applyFont="1" applyFill="1" applyBorder="1" applyAlignment="1">
      <alignment vertical="center"/>
    </xf>
    <xf numFmtId="4" fontId="5" fillId="2" borderId="5" xfId="0" applyNumberFormat="1" applyFont="1" applyFill="1" applyBorder="1" applyAlignment="1">
      <alignment vertical="center"/>
    </xf>
    <xf numFmtId="0" fontId="6" fillId="2" borderId="67" xfId="0" applyFont="1" applyFill="1" applyBorder="1" applyAlignment="1">
      <alignment horizontal="right" vertical="center"/>
    </xf>
    <xf numFmtId="4" fontId="6" fillId="2" borderId="68" xfId="2" applyNumberFormat="1" applyFont="1" applyFill="1" applyBorder="1" applyAlignment="1" applyProtection="1">
      <alignment vertical="center"/>
      <protection locked="0"/>
    </xf>
    <xf numFmtId="4" fontId="6" fillId="2" borderId="56" xfId="2" applyNumberFormat="1" applyFont="1" applyFill="1" applyBorder="1" applyAlignment="1" applyProtection="1">
      <alignment vertical="center"/>
      <protection locked="0"/>
    </xf>
    <xf numFmtId="4" fontId="6" fillId="2" borderId="69" xfId="0" applyNumberFormat="1" applyFont="1" applyFill="1" applyBorder="1" applyAlignment="1">
      <alignment vertical="center"/>
    </xf>
    <xf numFmtId="165" fontId="6" fillId="2" borderId="70" xfId="0" applyNumberFormat="1" applyFont="1" applyFill="1" applyBorder="1" applyAlignment="1" applyProtection="1">
      <alignment vertical="center"/>
      <protection locked="0"/>
    </xf>
    <xf numFmtId="49" fontId="6" fillId="2" borderId="71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/>
    </xf>
    <xf numFmtId="165" fontId="6" fillId="2" borderId="22" xfId="0" applyNumberFormat="1" applyFont="1" applyFill="1" applyBorder="1" applyAlignment="1">
      <alignment vertical="center"/>
    </xf>
    <xf numFmtId="0" fontId="6" fillId="2" borderId="22" xfId="0" applyFont="1" applyFill="1" applyBorder="1" applyAlignment="1">
      <alignment horizontal="right" vertical="center"/>
    </xf>
    <xf numFmtId="49" fontId="6" fillId="2" borderId="22" xfId="0" applyNumberFormat="1" applyFont="1" applyFill="1" applyBorder="1" applyAlignment="1">
      <alignment horizontal="left" vertical="center"/>
    </xf>
    <xf numFmtId="49" fontId="6" fillId="2" borderId="22" xfId="0" applyNumberFormat="1" applyFont="1" applyFill="1" applyBorder="1" applyAlignment="1">
      <alignment horizontal="center" vertical="center"/>
    </xf>
    <xf numFmtId="49" fontId="6" fillId="2" borderId="22" xfId="0" applyNumberFormat="1" applyFont="1" applyFill="1" applyBorder="1" applyAlignment="1">
      <alignment horizontal="center" vertical="center" wrapText="1"/>
    </xf>
    <xf numFmtId="4" fontId="6" fillId="2" borderId="22" xfId="2" applyNumberFormat="1" applyFont="1" applyFill="1" applyBorder="1" applyAlignment="1">
      <alignment vertical="center"/>
    </xf>
    <xf numFmtId="4" fontId="6" fillId="2" borderId="22" xfId="0" applyNumberFormat="1" applyFont="1" applyFill="1" applyBorder="1" applyAlignment="1">
      <alignment vertical="center"/>
    </xf>
    <xf numFmtId="165" fontId="6" fillId="2" borderId="58" xfId="0" applyNumberFormat="1" applyFont="1" applyFill="1" applyBorder="1" applyAlignment="1">
      <alignment vertical="center"/>
    </xf>
    <xf numFmtId="0" fontId="6" fillId="2" borderId="58" xfId="0" applyFont="1" applyFill="1" applyBorder="1" applyAlignment="1">
      <alignment horizontal="right" vertical="center"/>
    </xf>
    <xf numFmtId="49" fontId="6" fillId="2" borderId="58" xfId="0" applyNumberFormat="1" applyFont="1" applyFill="1" applyBorder="1" applyAlignment="1">
      <alignment horizontal="left" vertical="center"/>
    </xf>
    <xf numFmtId="49" fontId="6" fillId="2" borderId="58" xfId="0" applyNumberFormat="1" applyFont="1" applyFill="1" applyBorder="1" applyAlignment="1">
      <alignment horizontal="center" vertical="center"/>
    </xf>
    <xf numFmtId="49" fontId="6" fillId="2" borderId="58" xfId="0" applyNumberFormat="1" applyFont="1" applyFill="1" applyBorder="1" applyAlignment="1">
      <alignment horizontal="center" vertical="center" wrapText="1"/>
    </xf>
    <xf numFmtId="4" fontId="6" fillId="2" borderId="58" xfId="2" applyNumberFormat="1" applyFont="1" applyFill="1" applyBorder="1" applyAlignment="1">
      <alignment vertical="center"/>
    </xf>
    <xf numFmtId="4" fontId="6" fillId="2" borderId="58" xfId="0" applyNumberFormat="1" applyFont="1" applyFill="1" applyBorder="1" applyAlignment="1">
      <alignment vertical="center"/>
    </xf>
    <xf numFmtId="0" fontId="6" fillId="2" borderId="72" xfId="0" applyFont="1" applyFill="1" applyBorder="1" applyAlignment="1">
      <alignment horizontal="right" vertical="center"/>
    </xf>
    <xf numFmtId="0" fontId="6" fillId="2" borderId="73" xfId="0" applyFont="1" applyFill="1" applyBorder="1" applyAlignment="1">
      <alignment horizontal="right" vertical="center"/>
    </xf>
    <xf numFmtId="165" fontId="6" fillId="2" borderId="74" xfId="0" applyNumberFormat="1" applyFont="1" applyFill="1" applyBorder="1" applyAlignment="1" applyProtection="1">
      <alignment vertical="center"/>
      <protection locked="0"/>
    </xf>
    <xf numFmtId="49" fontId="6" fillId="2" borderId="75" xfId="0" applyNumberFormat="1" applyFont="1" applyFill="1" applyBorder="1" applyAlignment="1" applyProtection="1">
      <alignment horizontal="left" vertical="center"/>
      <protection locked="0"/>
    </xf>
    <xf numFmtId="4" fontId="5" fillId="2" borderId="76" xfId="0" applyNumberFormat="1" applyFont="1" applyFill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5" fillId="0" borderId="9" xfId="0" applyFont="1" applyBorder="1" applyAlignment="1">
      <alignment vertical="center"/>
    </xf>
    <xf numFmtId="0" fontId="25" fillId="0" borderId="77" xfId="0" applyFont="1" applyBorder="1" applyAlignment="1" applyProtection="1">
      <alignment horizontal="left" vertical="center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166" fontId="25" fillId="0" borderId="78" xfId="0" applyNumberFormat="1" applyFont="1" applyBorder="1" applyAlignment="1" applyProtection="1">
      <alignment horizontal="right" vertical="center"/>
      <protection locked="0"/>
    </xf>
    <xf numFmtId="166" fontId="25" fillId="0" borderId="35" xfId="0" applyNumberFormat="1" applyFont="1" applyBorder="1" applyAlignment="1">
      <alignment horizontal="right" vertical="center"/>
    </xf>
    <xf numFmtId="44" fontId="3" fillId="0" borderId="0" xfId="0" applyNumberFormat="1" applyFont="1"/>
    <xf numFmtId="44" fontId="22" fillId="0" borderId="0" xfId="0" applyNumberFormat="1" applyFont="1" applyProtection="1">
      <protection locked="0"/>
    </xf>
    <xf numFmtId="0" fontId="22" fillId="0" borderId="0" xfId="0" applyFont="1" applyAlignment="1">
      <alignment horizontal="left"/>
    </xf>
    <xf numFmtId="0" fontId="25" fillId="0" borderId="12" xfId="0" applyFont="1" applyBorder="1" applyAlignment="1">
      <alignment vertical="center"/>
    </xf>
    <xf numFmtId="0" fontId="25" fillId="0" borderId="42" xfId="0" applyFont="1" applyBorder="1" applyAlignment="1" applyProtection="1">
      <alignment horizontal="center" vertical="center"/>
      <protection locked="0"/>
    </xf>
    <xf numFmtId="166" fontId="25" fillId="0" borderId="42" xfId="0" applyNumberFormat="1" applyFont="1" applyBorder="1" applyAlignment="1" applyProtection="1">
      <alignment horizontal="right" vertical="center"/>
      <protection locked="0"/>
    </xf>
    <xf numFmtId="166" fontId="25" fillId="0" borderId="10" xfId="0" applyNumberFormat="1" applyFont="1" applyBorder="1" applyAlignment="1" applyProtection="1">
      <alignment horizontal="right" vertical="center"/>
      <protection locked="0"/>
    </xf>
    <xf numFmtId="166" fontId="25" fillId="0" borderId="6" xfId="0" applyNumberFormat="1" applyFont="1" applyBorder="1" applyAlignment="1">
      <alignment horizontal="right" vertical="center"/>
    </xf>
    <xf numFmtId="0" fontId="25" fillId="0" borderId="3" xfId="0" applyFont="1" applyBorder="1" applyAlignment="1">
      <alignment vertical="center"/>
    </xf>
    <xf numFmtId="0" fontId="25" fillId="0" borderId="79" xfId="0" applyFont="1" applyBorder="1" applyAlignment="1" applyProtection="1">
      <alignment horizontal="left" vertical="center"/>
      <protection locked="0"/>
    </xf>
    <xf numFmtId="0" fontId="25" fillId="0" borderId="4" xfId="0" applyFont="1" applyBorder="1" applyAlignment="1" applyProtection="1">
      <alignment horizontal="center" vertical="center"/>
      <protection locked="0"/>
    </xf>
    <xf numFmtId="166" fontId="25" fillId="0" borderId="4" xfId="0" applyNumberFormat="1" applyFont="1" applyBorder="1" applyAlignment="1" applyProtection="1">
      <alignment horizontal="right" vertical="center"/>
      <protection locked="0"/>
    </xf>
    <xf numFmtId="166" fontId="25" fillId="0" borderId="5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0" fontId="25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right"/>
    </xf>
    <xf numFmtId="0" fontId="3" fillId="8" borderId="80" xfId="0" applyFont="1" applyFill="1" applyBorder="1" applyAlignment="1">
      <alignment wrapText="1"/>
    </xf>
    <xf numFmtId="0" fontId="3" fillId="8" borderId="0" xfId="0" applyFont="1" applyFill="1" applyAlignment="1">
      <alignment wrapText="1"/>
    </xf>
    <xf numFmtId="0" fontId="20" fillId="0" borderId="0" xfId="0" applyFont="1" applyAlignment="1">
      <alignment horizontal="center"/>
    </xf>
    <xf numFmtId="0" fontId="2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44" fontId="3" fillId="8" borderId="80" xfId="0" applyNumberFormat="1" applyFont="1" applyFill="1" applyBorder="1" applyAlignment="1">
      <alignment wrapText="1"/>
    </xf>
    <xf numFmtId="0" fontId="37" fillId="4" borderId="0" xfId="0" applyFont="1" applyFill="1" applyAlignment="1" applyProtection="1">
      <alignment horizontal="center"/>
      <protection locked="0"/>
    </xf>
    <xf numFmtId="0" fontId="3" fillId="0" borderId="0" xfId="0" applyFont="1" applyAlignment="1">
      <alignment vertical="top" wrapText="1"/>
    </xf>
    <xf numFmtId="0" fontId="15" fillId="0" borderId="13" xfId="0" applyFont="1" applyBorder="1" applyAlignment="1">
      <alignment horizontal="center" vertical="center"/>
    </xf>
    <xf numFmtId="0" fontId="7" fillId="0" borderId="81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44" fontId="15" fillId="0" borderId="0" xfId="0" applyNumberFormat="1" applyFont="1" applyProtection="1">
      <protection locked="0"/>
    </xf>
    <xf numFmtId="44" fontId="2" fillId="0" borderId="0" xfId="0" applyNumberFormat="1" applyFont="1"/>
    <xf numFmtId="0" fontId="20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44" fontId="16" fillId="0" borderId="0" xfId="0" applyNumberFormat="1" applyFont="1"/>
    <xf numFmtId="0" fontId="20" fillId="0" borderId="0" xfId="0" applyFont="1" applyAlignment="1">
      <alignment horizontal="center" vertical="center"/>
    </xf>
    <xf numFmtId="44" fontId="2" fillId="0" borderId="0" xfId="0" applyNumberFormat="1" applyFont="1" applyAlignment="1">
      <alignment vertical="center"/>
    </xf>
    <xf numFmtId="0" fontId="3" fillId="0" borderId="0" xfId="0" applyFont="1" applyProtection="1">
      <protection locked="0"/>
    </xf>
    <xf numFmtId="4" fontId="3" fillId="0" borderId="0" xfId="0" applyNumberFormat="1" applyFont="1"/>
    <xf numFmtId="0" fontId="3" fillId="0" borderId="0" xfId="0" applyFont="1" applyAlignment="1">
      <alignment textRotation="90" wrapText="1"/>
    </xf>
    <xf numFmtId="0" fontId="3" fillId="0" borderId="0" xfId="0" applyFont="1" applyAlignment="1">
      <alignment horizontal="center" vertical="center" wrapText="1"/>
    </xf>
    <xf numFmtId="0" fontId="25" fillId="0" borderId="82" xfId="0" applyFont="1" applyBorder="1" applyAlignment="1" applyProtection="1">
      <alignment horizontal="left" vertical="center"/>
      <protection locked="0"/>
    </xf>
    <xf numFmtId="166" fontId="25" fillId="0" borderId="11" xfId="0" applyNumberFormat="1" applyFont="1" applyBorder="1" applyAlignment="1">
      <alignment horizontal="right" vertical="center"/>
    </xf>
    <xf numFmtId="166" fontId="3" fillId="0" borderId="40" xfId="0" applyNumberFormat="1" applyFont="1" applyBorder="1" applyAlignment="1" applyProtection="1">
      <alignment horizontal="right" vertical="center"/>
      <protection locked="0"/>
    </xf>
    <xf numFmtId="166" fontId="3" fillId="0" borderId="81" xfId="0" applyNumberFormat="1" applyFont="1" applyBorder="1" applyAlignment="1" applyProtection="1">
      <alignment horizontal="right" vertical="center"/>
      <protection locked="0"/>
    </xf>
    <xf numFmtId="166" fontId="3" fillId="0" borderId="14" xfId="0" applyNumberFormat="1" applyFont="1" applyBorder="1" applyAlignment="1" applyProtection="1">
      <alignment horizontal="right" vertical="center"/>
      <protection locked="0"/>
    </xf>
    <xf numFmtId="0" fontId="3" fillId="0" borderId="83" xfId="0" applyFont="1" applyBorder="1"/>
    <xf numFmtId="0" fontId="3" fillId="0" borderId="0" xfId="0" applyFont="1" applyAlignment="1" applyProtection="1">
      <alignment horizontal="center" vertical="center"/>
      <protection locked="0"/>
    </xf>
    <xf numFmtId="166" fontId="2" fillId="0" borderId="48" xfId="0" applyNumberFormat="1" applyFont="1" applyBorder="1" applyAlignment="1">
      <alignment horizontal="right" vertical="center"/>
    </xf>
    <xf numFmtId="0" fontId="3" fillId="8" borderId="84" xfId="0" applyFont="1" applyFill="1" applyBorder="1" applyAlignment="1">
      <alignment horizontal="right"/>
    </xf>
    <xf numFmtId="0" fontId="3" fillId="8" borderId="80" xfId="0" applyFont="1" applyFill="1" applyBorder="1"/>
    <xf numFmtId="0" fontId="3" fillId="8" borderId="84" xfId="0" applyFont="1" applyFill="1" applyBorder="1"/>
    <xf numFmtId="0" fontId="3" fillId="8" borderId="85" xfId="0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44" fontId="3" fillId="3" borderId="10" xfId="0" applyNumberFormat="1" applyFont="1" applyFill="1" applyBorder="1"/>
    <xf numFmtId="0" fontId="3" fillId="3" borderId="10" xfId="0" applyFont="1" applyFill="1" applyBorder="1"/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Protection="1">
      <protection locked="0"/>
    </xf>
    <xf numFmtId="0" fontId="0" fillId="2" borderId="0" xfId="0" applyFill="1"/>
    <xf numFmtId="0" fontId="28" fillId="0" borderId="10" xfId="0" applyFont="1" applyBorder="1" applyAlignment="1">
      <alignment horizontal="center" vertical="center" textRotation="90" wrapText="1"/>
    </xf>
    <xf numFmtId="3" fontId="3" fillId="9" borderId="0" xfId="0" applyNumberFormat="1" applyFont="1" applyFill="1" applyAlignment="1" applyProtection="1">
      <alignment horizontal="center"/>
      <protection hidden="1"/>
    </xf>
    <xf numFmtId="44" fontId="3" fillId="0" borderId="0" xfId="0" applyNumberFormat="1" applyFont="1" applyAlignment="1" applyProtection="1">
      <alignment vertical="center"/>
      <protection hidden="1"/>
    </xf>
    <xf numFmtId="44" fontId="15" fillId="3" borderId="0" xfId="0" applyNumberFormat="1" applyFont="1" applyFill="1" applyAlignment="1" applyProtection="1">
      <alignment vertical="center"/>
      <protection locked="0" hidden="1"/>
    </xf>
    <xf numFmtId="0" fontId="31" fillId="3" borderId="0" xfId="0" applyFont="1" applyFill="1" applyAlignment="1">
      <alignment horizontal="center" vertical="center" wrapText="1"/>
    </xf>
    <xf numFmtId="0" fontId="6" fillId="3" borderId="10" xfId="0" applyFont="1" applyFill="1" applyBorder="1"/>
    <xf numFmtId="0" fontId="6" fillId="3" borderId="10" xfId="0" applyFont="1" applyFill="1" applyBorder="1" applyAlignment="1">
      <alignment horizontal="center" wrapText="1"/>
    </xf>
    <xf numFmtId="4" fontId="6" fillId="3" borderId="10" xfId="0" applyNumberFormat="1" applyFont="1" applyFill="1" applyBorder="1"/>
    <xf numFmtId="0" fontId="6" fillId="2" borderId="86" xfId="0" applyFont="1" applyFill="1" applyBorder="1"/>
    <xf numFmtId="0" fontId="6" fillId="2" borderId="0" xfId="0" applyFont="1" applyFill="1"/>
    <xf numFmtId="43" fontId="28" fillId="0" borderId="10" xfId="0" applyNumberFormat="1" applyFont="1" applyBorder="1" applyProtection="1">
      <protection locked="0"/>
    </xf>
    <xf numFmtId="43" fontId="6" fillId="3" borderId="0" xfId="0" applyNumberFormat="1" applyFont="1" applyFill="1"/>
    <xf numFmtId="167" fontId="28" fillId="0" borderId="10" xfId="0" applyNumberFormat="1" applyFont="1" applyBorder="1" applyProtection="1">
      <protection locked="0"/>
    </xf>
    <xf numFmtId="0" fontId="20" fillId="0" borderId="20" xfId="0" applyFont="1" applyBorder="1" applyAlignment="1">
      <alignment horizontal="right" vertical="center"/>
    </xf>
    <xf numFmtId="0" fontId="20" fillId="0" borderId="32" xfId="0" applyFont="1" applyBorder="1" applyAlignment="1">
      <alignment horizontal="left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9" fillId="2" borderId="0" xfId="0" applyFont="1" applyFill="1" applyAlignment="1" applyProtection="1">
      <alignment vertical="center" wrapText="1"/>
      <protection hidden="1"/>
    </xf>
    <xf numFmtId="4" fontId="3" fillId="2" borderId="0" xfId="0" applyNumberFormat="1" applyFont="1" applyFill="1" applyProtection="1">
      <protection locked="0" hidden="1"/>
    </xf>
    <xf numFmtId="0" fontId="3" fillId="2" borderId="0" xfId="0" applyFont="1" applyFill="1" applyProtection="1">
      <protection locked="0" hidden="1"/>
    </xf>
    <xf numFmtId="43" fontId="3" fillId="3" borderId="0" xfId="0" applyNumberFormat="1" applyFont="1" applyFill="1" applyProtection="1">
      <protection locked="0" hidden="1"/>
    </xf>
    <xf numFmtId="43" fontId="3" fillId="4" borderId="0" xfId="0" applyNumberFormat="1" applyFont="1" applyFill="1" applyProtection="1">
      <protection locked="0" hidden="1"/>
    </xf>
    <xf numFmtId="44" fontId="6" fillId="2" borderId="0" xfId="0" applyNumberFormat="1" applyFont="1" applyFill="1" applyAlignment="1" applyProtection="1">
      <alignment vertical="center" wrapText="1"/>
      <protection hidden="1"/>
    </xf>
    <xf numFmtId="0" fontId="38" fillId="6" borderId="10" xfId="0" applyFont="1" applyFill="1" applyBorder="1" applyAlignment="1">
      <alignment horizontal="center" vertical="center" wrapText="1"/>
    </xf>
    <xf numFmtId="4" fontId="3" fillId="6" borderId="10" xfId="0" applyNumberFormat="1" applyFont="1" applyFill="1" applyBorder="1"/>
    <xf numFmtId="0" fontId="31" fillId="0" borderId="10" xfId="0" applyFont="1" applyBorder="1"/>
    <xf numFmtId="0" fontId="12" fillId="2" borderId="0" xfId="0" applyFont="1" applyFill="1" applyAlignment="1">
      <alignment horizontal="right"/>
    </xf>
    <xf numFmtId="44" fontId="15" fillId="11" borderId="0" xfId="0" applyNumberFormat="1" applyFont="1" applyFill="1" applyAlignment="1" applyProtection="1">
      <alignment vertical="center"/>
      <protection locked="0" hidden="1"/>
    </xf>
    <xf numFmtId="0" fontId="0" fillId="0" borderId="1" xfId="0" applyBorder="1" applyAlignment="1">
      <alignment horizontal="center"/>
    </xf>
    <xf numFmtId="165" fontId="6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 wrapText="1"/>
    </xf>
    <xf numFmtId="4" fontId="6" fillId="2" borderId="0" xfId="2" applyNumberFormat="1" applyFont="1" applyFill="1" applyAlignment="1">
      <alignment vertical="center"/>
    </xf>
    <xf numFmtId="166" fontId="25" fillId="0" borderId="90" xfId="0" applyNumberFormat="1" applyFont="1" applyBorder="1" applyAlignment="1" applyProtection="1">
      <alignment horizontal="right" vertical="center"/>
      <protection locked="0"/>
    </xf>
    <xf numFmtId="44" fontId="15" fillId="11" borderId="0" xfId="0" applyNumberFormat="1" applyFont="1" applyFill="1" applyProtection="1">
      <protection locked="0"/>
    </xf>
    <xf numFmtId="166" fontId="1" fillId="0" borderId="46" xfId="0" applyNumberFormat="1" applyFont="1" applyBorder="1" applyAlignment="1" applyProtection="1">
      <alignment horizontal="right" vertical="center"/>
      <protection locked="0"/>
    </xf>
    <xf numFmtId="166" fontId="1" fillId="0" borderId="47" xfId="0" applyNumberFormat="1" applyFont="1" applyBorder="1" applyAlignment="1" applyProtection="1">
      <alignment horizontal="right" vertical="center"/>
      <protection locked="0"/>
    </xf>
    <xf numFmtId="166" fontId="2" fillId="0" borderId="47" xfId="0" applyNumberFormat="1" applyFont="1" applyBorder="1" applyAlignment="1" applyProtection="1">
      <alignment horizontal="right" vertical="center"/>
      <protection locked="0"/>
    </xf>
    <xf numFmtId="166" fontId="15" fillId="4" borderId="0" xfId="0" applyNumberFormat="1" applyFont="1" applyFill="1" applyAlignment="1" applyProtection="1">
      <alignment horizontal="right" vertical="center"/>
      <protection locked="0" hidden="1"/>
    </xf>
    <xf numFmtId="0" fontId="20" fillId="2" borderId="0" xfId="0" applyFont="1" applyFill="1" applyAlignment="1" applyProtection="1">
      <alignment horizontal="center"/>
      <protection hidden="1"/>
    </xf>
    <xf numFmtId="43" fontId="2" fillId="3" borderId="0" xfId="3" applyFont="1" applyFill="1" applyAlignment="1" applyProtection="1">
      <alignment horizontal="center" vertical="top" wrapText="1"/>
      <protection locked="0"/>
    </xf>
    <xf numFmtId="0" fontId="1" fillId="0" borderId="0" xfId="0" applyFont="1" applyAlignment="1">
      <alignment vertical="center" wrapText="1"/>
    </xf>
    <xf numFmtId="43" fontId="28" fillId="2" borderId="96" xfId="0" applyNumberFormat="1" applyFont="1" applyFill="1" applyBorder="1" applyAlignment="1" applyProtection="1">
      <alignment vertical="center"/>
      <protection hidden="1"/>
    </xf>
    <xf numFmtId="0" fontId="0" fillId="3" borderId="0" xfId="0" applyFill="1" applyProtection="1">
      <protection hidden="1"/>
    </xf>
    <xf numFmtId="0" fontId="0" fillId="2" borderId="0" xfId="0" applyFill="1" applyProtection="1">
      <protection hidden="1"/>
    </xf>
    <xf numFmtId="0" fontId="28" fillId="0" borderId="0" xfId="0" applyFont="1" applyProtection="1">
      <protection hidden="1"/>
    </xf>
    <xf numFmtId="0" fontId="31" fillId="2" borderId="88" xfId="0" applyFont="1" applyFill="1" applyBorder="1" applyAlignment="1" applyProtection="1">
      <alignment vertical="center"/>
      <protection hidden="1"/>
    </xf>
    <xf numFmtId="0" fontId="28" fillId="0" borderId="78" xfId="0" applyFont="1" applyBorder="1" applyAlignment="1" applyProtection="1">
      <alignment vertical="center"/>
      <protection hidden="1"/>
    </xf>
    <xf numFmtId="0" fontId="28" fillId="0" borderId="78" xfId="0" applyFont="1" applyBorder="1" applyAlignment="1" applyProtection="1">
      <alignment horizontal="center" vertical="center"/>
      <protection hidden="1"/>
    </xf>
    <xf numFmtId="0" fontId="28" fillId="0" borderId="35" xfId="0" applyFont="1" applyBorder="1" applyAlignment="1" applyProtection="1">
      <alignment horizontal="center" vertical="center"/>
      <protection hidden="1"/>
    </xf>
    <xf numFmtId="0" fontId="31" fillId="2" borderId="17" xfId="0" applyFont="1" applyFill="1" applyBorder="1" applyAlignment="1" applyProtection="1">
      <alignment vertical="center"/>
      <protection hidden="1"/>
    </xf>
    <xf numFmtId="0" fontId="32" fillId="0" borderId="90" xfId="0" applyFont="1" applyBorder="1" applyAlignment="1" applyProtection="1">
      <alignment horizontal="center" vertical="center"/>
      <protection hidden="1"/>
    </xf>
    <xf numFmtId="0" fontId="28" fillId="0" borderId="90" xfId="0" applyFont="1" applyBorder="1" applyAlignment="1" applyProtection="1">
      <alignment horizontal="center" vertical="center"/>
      <protection hidden="1"/>
    </xf>
    <xf numFmtId="0" fontId="28" fillId="0" borderId="18" xfId="0" applyFont="1" applyBorder="1" applyAlignment="1" applyProtection="1">
      <alignment horizontal="center" vertical="center"/>
      <protection hidden="1"/>
    </xf>
    <xf numFmtId="0" fontId="31" fillId="2" borderId="12" xfId="0" applyFont="1" applyFill="1" applyBorder="1" applyAlignment="1" applyProtection="1">
      <alignment vertical="center"/>
      <protection hidden="1"/>
    </xf>
    <xf numFmtId="43" fontId="28" fillId="2" borderId="87" xfId="0" applyNumberFormat="1" applyFont="1" applyFill="1" applyBorder="1" applyAlignment="1" applyProtection="1">
      <alignment vertical="center"/>
      <protection locked="0" hidden="1"/>
    </xf>
    <xf numFmtId="43" fontId="28" fillId="2" borderId="8" xfId="0" applyNumberFormat="1" applyFont="1" applyFill="1" applyBorder="1" applyAlignment="1" applyProtection="1">
      <alignment vertical="center"/>
      <protection locked="0" hidden="1"/>
    </xf>
    <xf numFmtId="0" fontId="3" fillId="2" borderId="0" xfId="0" applyFont="1" applyFill="1" applyAlignment="1" applyProtection="1">
      <alignment vertical="center"/>
      <protection hidden="1"/>
    </xf>
    <xf numFmtId="43" fontId="28" fillId="2" borderId="78" xfId="0" applyNumberFormat="1" applyFont="1" applyFill="1" applyBorder="1" applyAlignment="1" applyProtection="1">
      <alignment vertical="center"/>
      <protection hidden="1"/>
    </xf>
    <xf numFmtId="43" fontId="28" fillId="2" borderId="35" xfId="0" applyNumberFormat="1" applyFont="1" applyFill="1" applyBorder="1" applyAlignment="1" applyProtection="1">
      <alignment vertical="center"/>
      <protection locked="0" hidden="1"/>
    </xf>
    <xf numFmtId="0" fontId="32" fillId="2" borderId="10" xfId="0" applyFont="1" applyFill="1" applyBorder="1" applyAlignment="1" applyProtection="1">
      <alignment horizontal="right" vertical="center"/>
      <protection hidden="1"/>
    </xf>
    <xf numFmtId="43" fontId="32" fillId="2" borderId="42" xfId="0" applyNumberFormat="1" applyFont="1" applyFill="1" applyBorder="1" applyAlignment="1" applyProtection="1">
      <alignment vertical="center"/>
      <protection hidden="1"/>
    </xf>
    <xf numFmtId="43" fontId="32" fillId="2" borderId="11" xfId="0" applyNumberFormat="1" applyFont="1" applyFill="1" applyBorder="1" applyAlignment="1" applyProtection="1">
      <alignment vertical="center"/>
      <protection hidden="1"/>
    </xf>
    <xf numFmtId="0" fontId="28" fillId="2" borderId="10" xfId="0" applyFont="1" applyFill="1" applyBorder="1" applyAlignment="1" applyProtection="1">
      <alignment vertical="center"/>
      <protection hidden="1"/>
    </xf>
    <xf numFmtId="43" fontId="28" fillId="2" borderId="10" xfId="0" applyNumberFormat="1" applyFont="1" applyFill="1" applyBorder="1" applyAlignment="1" applyProtection="1">
      <alignment vertical="center"/>
      <protection hidden="1"/>
    </xf>
    <xf numFmtId="43" fontId="28" fillId="2" borderId="6" xfId="0" applyNumberFormat="1" applyFont="1" applyFill="1" applyBorder="1" applyAlignment="1" applyProtection="1">
      <alignment vertical="center"/>
      <protection locked="0" hidden="1"/>
    </xf>
    <xf numFmtId="0" fontId="0" fillId="0" borderId="26" xfId="0" applyBorder="1" applyProtection="1">
      <protection hidden="1"/>
    </xf>
    <xf numFmtId="43" fontId="28" fillId="2" borderId="6" xfId="0" applyNumberFormat="1" applyFont="1" applyFill="1" applyBorder="1" applyAlignment="1" applyProtection="1">
      <alignment vertical="center"/>
      <protection hidden="1"/>
    </xf>
    <xf numFmtId="43" fontId="28" fillId="2" borderId="44" xfId="0" applyNumberFormat="1" applyFont="1" applyFill="1" applyBorder="1" applyAlignment="1" applyProtection="1">
      <alignment vertical="center"/>
      <protection hidden="1"/>
    </xf>
    <xf numFmtId="43" fontId="28" fillId="2" borderId="7" xfId="0" applyNumberFormat="1" applyFont="1" applyFill="1" applyBorder="1" applyAlignment="1" applyProtection="1">
      <alignment vertical="center"/>
      <protection locked="0" hidden="1"/>
    </xf>
    <xf numFmtId="0" fontId="28" fillId="0" borderId="26" xfId="0" applyFont="1" applyBorder="1" applyProtection="1">
      <protection hidden="1"/>
    </xf>
    <xf numFmtId="43" fontId="32" fillId="2" borderId="91" xfId="0" applyNumberFormat="1" applyFont="1" applyFill="1" applyBorder="1" applyAlignment="1" applyProtection="1">
      <alignment vertical="center"/>
      <protection hidden="1"/>
    </xf>
    <xf numFmtId="43" fontId="32" fillId="2" borderId="92" xfId="0" applyNumberFormat="1" applyFont="1" applyFill="1" applyBorder="1" applyAlignment="1" applyProtection="1">
      <alignment vertical="center"/>
      <protection hidden="1"/>
    </xf>
    <xf numFmtId="0" fontId="34" fillId="2" borderId="10" xfId="0" applyFont="1" applyFill="1" applyBorder="1" applyAlignment="1" applyProtection="1">
      <alignment vertical="center"/>
      <protection hidden="1"/>
    </xf>
    <xf numFmtId="0" fontId="31" fillId="2" borderId="12" xfId="0" applyFont="1" applyFill="1" applyBorder="1" applyAlignment="1" applyProtection="1">
      <alignment horizontal="right" vertical="center"/>
      <protection hidden="1"/>
    </xf>
    <xf numFmtId="43" fontId="28" fillId="2" borderId="87" xfId="0" applyNumberFormat="1" applyFont="1" applyFill="1" applyBorder="1" applyAlignment="1" applyProtection="1">
      <alignment vertical="center"/>
      <protection hidden="1"/>
    </xf>
    <xf numFmtId="0" fontId="31" fillId="0" borderId="0" xfId="0" applyFont="1" applyAlignment="1" applyProtection="1">
      <alignment wrapText="1"/>
      <protection hidden="1"/>
    </xf>
    <xf numFmtId="0" fontId="28" fillId="2" borderId="10" xfId="0" applyFont="1" applyFill="1" applyBorder="1" applyAlignment="1" applyProtection="1">
      <alignment horizontal="right" vertical="center"/>
      <protection hidden="1"/>
    </xf>
    <xf numFmtId="43" fontId="28" fillId="2" borderId="42" xfId="0" applyNumberFormat="1" applyFont="1" applyFill="1" applyBorder="1" applyAlignment="1" applyProtection="1">
      <alignment vertical="center"/>
      <protection hidden="1"/>
    </xf>
    <xf numFmtId="43" fontId="28" fillId="2" borderId="11" xfId="0" applyNumberFormat="1" applyFont="1" applyFill="1" applyBorder="1" applyAlignment="1" applyProtection="1">
      <alignment vertical="center"/>
      <protection hidden="1"/>
    </xf>
    <xf numFmtId="0" fontId="28" fillId="2" borderId="10" xfId="0" applyFont="1" applyFill="1" applyBorder="1" applyAlignment="1" applyProtection="1">
      <alignment horizontal="left" vertical="center"/>
      <protection hidden="1"/>
    </xf>
    <xf numFmtId="43" fontId="32" fillId="2" borderId="93" xfId="0" applyNumberFormat="1" applyFont="1" applyFill="1" applyBorder="1" applyAlignment="1" applyProtection="1">
      <alignment vertical="center"/>
      <protection hidden="1"/>
    </xf>
    <xf numFmtId="0" fontId="28" fillId="2" borderId="42" xfId="0" applyFont="1" applyFill="1" applyBorder="1" applyAlignment="1" applyProtection="1">
      <alignment horizontal="left" vertical="center"/>
      <protection hidden="1"/>
    </xf>
    <xf numFmtId="43" fontId="28" fillId="2" borderId="41" xfId="0" applyNumberFormat="1" applyFont="1" applyFill="1" applyBorder="1" applyAlignment="1" applyProtection="1">
      <alignment vertical="center"/>
      <protection hidden="1"/>
    </xf>
    <xf numFmtId="43" fontId="28" fillId="2" borderId="94" xfId="0" applyNumberFormat="1" applyFont="1" applyFill="1" applyBorder="1" applyAlignment="1" applyProtection="1">
      <alignment vertical="center"/>
      <protection locked="0" hidden="1"/>
    </xf>
    <xf numFmtId="43" fontId="32" fillId="2" borderId="10" xfId="0" applyNumberFormat="1" applyFont="1" applyFill="1" applyBorder="1" applyAlignment="1" applyProtection="1">
      <alignment vertical="center"/>
      <protection hidden="1"/>
    </xf>
    <xf numFmtId="43" fontId="28" fillId="2" borderId="95" xfId="0" applyNumberFormat="1" applyFont="1" applyFill="1" applyBorder="1" applyAlignment="1" applyProtection="1">
      <alignment vertical="center"/>
      <protection hidden="1"/>
    </xf>
    <xf numFmtId="43" fontId="32" fillId="2" borderId="10" xfId="0" applyNumberFormat="1" applyFont="1" applyFill="1" applyBorder="1" applyAlignment="1" applyProtection="1">
      <alignment vertical="center"/>
      <protection locked="0" hidden="1"/>
    </xf>
    <xf numFmtId="43" fontId="32" fillId="2" borderId="6" xfId="0" applyNumberFormat="1" applyFont="1" applyFill="1" applyBorder="1" applyAlignment="1" applyProtection="1">
      <alignment vertical="center"/>
      <protection locked="0" hidden="1"/>
    </xf>
    <xf numFmtId="0" fontId="1" fillId="0" borderId="0" xfId="0" applyFont="1" applyAlignment="1" applyProtection="1">
      <alignment horizontal="center"/>
      <protection hidden="1"/>
    </xf>
    <xf numFmtId="0" fontId="32" fillId="2" borderId="10" xfId="0" applyFont="1" applyFill="1" applyBorder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43" fontId="32" fillId="2" borderId="6" xfId="0" applyNumberFormat="1" applyFont="1" applyFill="1" applyBorder="1" applyAlignment="1" applyProtection="1">
      <alignment vertical="center"/>
      <protection hidden="1"/>
    </xf>
    <xf numFmtId="43" fontId="28" fillId="2" borderId="10" xfId="0" applyNumberFormat="1" applyFont="1" applyFill="1" applyBorder="1" applyAlignment="1" applyProtection="1">
      <alignment vertical="center"/>
      <protection locked="0" hidden="1"/>
    </xf>
    <xf numFmtId="0" fontId="28" fillId="0" borderId="26" xfId="0" applyFont="1" applyBorder="1" applyAlignment="1" applyProtection="1">
      <alignment horizontal="left"/>
      <protection hidden="1"/>
    </xf>
    <xf numFmtId="43" fontId="28" fillId="2" borderId="44" xfId="0" applyNumberFormat="1" applyFont="1" applyFill="1" applyBorder="1" applyAlignment="1" applyProtection="1">
      <alignment vertical="center"/>
      <protection locked="0" hidden="1"/>
    </xf>
    <xf numFmtId="0" fontId="34" fillId="2" borderId="10" xfId="0" applyFont="1" applyFill="1" applyBorder="1" applyAlignment="1" applyProtection="1">
      <alignment horizontal="left" vertical="center"/>
      <protection hidden="1"/>
    </xf>
    <xf numFmtId="0" fontId="3" fillId="2" borderId="10" xfId="0" applyFont="1" applyFill="1" applyBorder="1" applyAlignment="1" applyProtection="1">
      <alignment vertical="center"/>
      <protection hidden="1"/>
    </xf>
    <xf numFmtId="43" fontId="3" fillId="2" borderId="10" xfId="0" applyNumberFormat="1" applyFont="1" applyFill="1" applyBorder="1" applyAlignment="1" applyProtection="1">
      <alignment vertical="center"/>
      <protection hidden="1"/>
    </xf>
    <xf numFmtId="43" fontId="3" fillId="2" borderId="6" xfId="0" applyNumberFormat="1" applyFont="1" applyFill="1" applyBorder="1" applyAlignment="1" applyProtection="1">
      <alignment vertical="center"/>
      <protection locked="0" hidden="1"/>
    </xf>
    <xf numFmtId="43" fontId="1" fillId="2" borderId="10" xfId="0" applyNumberFormat="1" applyFont="1" applyFill="1" applyBorder="1" applyAlignment="1" applyProtection="1">
      <alignment vertical="center"/>
      <protection locked="0" hidden="1"/>
    </xf>
    <xf numFmtId="43" fontId="3" fillId="2" borderId="87" xfId="0" applyNumberFormat="1" applyFont="1" applyFill="1" applyBorder="1" applyAlignment="1" applyProtection="1">
      <alignment vertical="center"/>
      <protection hidden="1"/>
    </xf>
    <xf numFmtId="43" fontId="3" fillId="2" borderId="8" xfId="0" applyNumberFormat="1" applyFont="1" applyFill="1" applyBorder="1" applyAlignment="1" applyProtection="1">
      <alignment vertical="center"/>
      <protection locked="0" hidden="1"/>
    </xf>
    <xf numFmtId="0" fontId="32" fillId="2" borderId="10" xfId="0" applyFont="1" applyFill="1" applyBorder="1" applyAlignment="1" applyProtection="1">
      <alignment vertical="center"/>
      <protection hidden="1"/>
    </xf>
    <xf numFmtId="0" fontId="3" fillId="2" borderId="10" xfId="0" applyFont="1" applyFill="1" applyBorder="1" applyAlignment="1" applyProtection="1">
      <alignment horizontal="right" vertical="center"/>
      <protection hidden="1"/>
    </xf>
    <xf numFmtId="43" fontId="28" fillId="2" borderId="97" xfId="0" applyNumberFormat="1" applyFont="1" applyFill="1" applyBorder="1" applyAlignment="1" applyProtection="1">
      <alignment vertical="center"/>
      <protection hidden="1"/>
    </xf>
    <xf numFmtId="43" fontId="28" fillId="2" borderId="16" xfId="0" applyNumberFormat="1" applyFont="1" applyFill="1" applyBorder="1" applyAlignment="1" applyProtection="1">
      <alignment vertical="center"/>
      <protection hidden="1"/>
    </xf>
    <xf numFmtId="0" fontId="3" fillId="2" borderId="27" xfId="0" applyFont="1" applyFill="1" applyBorder="1" applyAlignment="1" applyProtection="1">
      <alignment vertical="center"/>
      <protection hidden="1"/>
    </xf>
    <xf numFmtId="0" fontId="2" fillId="2" borderId="10" xfId="0" applyFont="1" applyFill="1" applyBorder="1" applyAlignment="1" applyProtection="1">
      <alignment vertical="center"/>
      <protection hidden="1"/>
    </xf>
    <xf numFmtId="0" fontId="3" fillId="2" borderId="12" xfId="0" applyFont="1" applyFill="1" applyBorder="1" applyAlignment="1" applyProtection="1">
      <alignment vertical="center"/>
      <protection hidden="1"/>
    </xf>
    <xf numFmtId="0" fontId="2" fillId="2" borderId="10" xfId="0" applyFont="1" applyFill="1" applyBorder="1" applyAlignment="1" applyProtection="1">
      <alignment horizontal="right" vertical="center"/>
      <protection hidden="1"/>
    </xf>
    <xf numFmtId="43" fontId="2" fillId="2" borderId="91" xfId="0" applyNumberFormat="1" applyFont="1" applyFill="1" applyBorder="1" applyAlignment="1" applyProtection="1">
      <alignment vertical="center"/>
      <protection hidden="1"/>
    </xf>
    <xf numFmtId="43" fontId="2" fillId="2" borderId="92" xfId="0" applyNumberFormat="1" applyFont="1" applyFill="1" applyBorder="1" applyAlignment="1" applyProtection="1">
      <alignment vertical="center"/>
      <protection hidden="1"/>
    </xf>
    <xf numFmtId="0" fontId="2" fillId="2" borderId="42" xfId="0" applyFont="1" applyFill="1" applyBorder="1" applyAlignment="1" applyProtection="1">
      <alignment horizontal="center" vertical="center"/>
      <protection hidden="1"/>
    </xf>
    <xf numFmtId="43" fontId="3" fillId="2" borderId="6" xfId="0" applyNumberFormat="1" applyFont="1" applyFill="1" applyBorder="1" applyAlignment="1" applyProtection="1">
      <alignment vertical="center"/>
      <protection hidden="1"/>
    </xf>
    <xf numFmtId="0" fontId="20" fillId="2" borderId="12" xfId="0" applyFont="1" applyFill="1" applyBorder="1" applyAlignment="1" applyProtection="1">
      <alignment vertical="center"/>
      <protection hidden="1"/>
    </xf>
    <xf numFmtId="43" fontId="20" fillId="2" borderId="10" xfId="0" applyNumberFormat="1" applyFont="1" applyFill="1" applyBorder="1" applyAlignment="1" applyProtection="1">
      <alignment vertical="center"/>
      <protection hidden="1"/>
    </xf>
    <xf numFmtId="43" fontId="20" fillId="2" borderId="6" xfId="0" applyNumberFormat="1" applyFont="1" applyFill="1" applyBorder="1" applyAlignment="1" applyProtection="1">
      <alignment vertical="center"/>
      <protection hidden="1"/>
    </xf>
    <xf numFmtId="0" fontId="2" fillId="2" borderId="10" xfId="0" applyFont="1" applyFill="1" applyBorder="1" applyAlignment="1" applyProtection="1">
      <alignment horizontal="center" vertical="center"/>
      <protection hidden="1"/>
    </xf>
    <xf numFmtId="43" fontId="16" fillId="2" borderId="10" xfId="0" applyNumberFormat="1" applyFont="1" applyFill="1" applyBorder="1" applyAlignment="1" applyProtection="1">
      <alignment vertical="center"/>
      <protection hidden="1"/>
    </xf>
    <xf numFmtId="43" fontId="16" fillId="2" borderId="6" xfId="0" applyNumberFormat="1" applyFont="1" applyFill="1" applyBorder="1" applyAlignment="1" applyProtection="1">
      <alignment vertical="center"/>
      <protection hidden="1"/>
    </xf>
    <xf numFmtId="43" fontId="2" fillId="2" borderId="10" xfId="0" applyNumberFormat="1" applyFont="1" applyFill="1" applyBorder="1" applyAlignment="1" applyProtection="1">
      <alignment vertical="center"/>
      <protection hidden="1"/>
    </xf>
    <xf numFmtId="43" fontId="2" fillId="2" borderId="6" xfId="0" applyNumberFormat="1" applyFont="1" applyFill="1" applyBorder="1" applyAlignment="1" applyProtection="1">
      <alignment vertical="center"/>
      <protection hidden="1"/>
    </xf>
    <xf numFmtId="43" fontId="2" fillId="2" borderId="81" xfId="0" applyNumberFormat="1" applyFont="1" applyFill="1" applyBorder="1" applyAlignment="1" applyProtection="1">
      <alignment vertical="center"/>
      <protection hidden="1"/>
    </xf>
    <xf numFmtId="43" fontId="2" fillId="2" borderId="14" xfId="0" applyNumberFormat="1" applyFont="1" applyFill="1" applyBorder="1" applyAlignment="1" applyProtection="1">
      <alignment vertical="center"/>
      <protection hidden="1"/>
    </xf>
    <xf numFmtId="43" fontId="31" fillId="0" borderId="26" xfId="0" applyNumberFormat="1" applyFont="1" applyBorder="1" applyAlignment="1" applyProtection="1">
      <alignment vertical="center" wrapText="1"/>
      <protection hidden="1"/>
    </xf>
    <xf numFmtId="0" fontId="28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vertical="center"/>
      <protection hidden="1"/>
    </xf>
    <xf numFmtId="4" fontId="6" fillId="0" borderId="32" xfId="0" applyNumberFormat="1" applyFont="1" applyBorder="1" applyAlignment="1" applyProtection="1">
      <alignment horizontal="right" vertical="center"/>
      <protection hidden="1"/>
    </xf>
    <xf numFmtId="0" fontId="6" fillId="0" borderId="110" xfId="0" applyFont="1" applyBorder="1" applyAlignment="1">
      <alignment horizontal="center" vertical="center"/>
    </xf>
    <xf numFmtId="0" fontId="20" fillId="0" borderId="10" xfId="0" applyFont="1" applyBorder="1" applyAlignment="1">
      <alignment horizontal="right" vertical="center"/>
    </xf>
    <xf numFmtId="166" fontId="20" fillId="0" borderId="6" xfId="2" applyNumberFormat="1" applyFont="1" applyBorder="1" applyAlignment="1">
      <alignment vertical="center"/>
    </xf>
    <xf numFmtId="0" fontId="6" fillId="0" borderId="112" xfId="0" applyFont="1" applyBorder="1" applyAlignment="1">
      <alignment horizontal="center" vertical="center"/>
    </xf>
    <xf numFmtId="0" fontId="20" fillId="0" borderId="113" xfId="0" applyFont="1" applyBorder="1" applyAlignment="1">
      <alignment horizontal="right" vertical="center"/>
    </xf>
    <xf numFmtId="0" fontId="1" fillId="11" borderId="10" xfId="0" applyFont="1" applyFill="1" applyBorder="1" applyAlignment="1">
      <alignment horizontal="left" vertical="center"/>
    </xf>
    <xf numFmtId="166" fontId="1" fillId="0" borderId="6" xfId="2" applyNumberForma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2" xfId="0" applyFont="1" applyBorder="1" applyAlignment="1">
      <alignment horizontal="left" vertical="center"/>
    </xf>
    <xf numFmtId="0" fontId="1" fillId="0" borderId="38" xfId="0" applyFont="1" applyBorder="1" applyAlignment="1">
      <alignment vertical="center"/>
    </xf>
    <xf numFmtId="0" fontId="1" fillId="11" borderId="38" xfId="0" applyFont="1" applyFill="1" applyBorder="1" applyAlignment="1">
      <alignment horizontal="left" vertical="center"/>
    </xf>
    <xf numFmtId="44" fontId="6" fillId="0" borderId="0" xfId="0" applyNumberFormat="1" applyFont="1" applyProtection="1">
      <protection locked="0"/>
    </xf>
    <xf numFmtId="43" fontId="2" fillId="12" borderId="0" xfId="3" applyFont="1" applyFill="1" applyAlignment="1" applyProtection="1">
      <alignment horizontal="center" vertical="top" wrapText="1"/>
      <protection locked="0"/>
    </xf>
    <xf numFmtId="166" fontId="1" fillId="0" borderId="40" xfId="0" applyNumberFormat="1" applyFont="1" applyBorder="1" applyAlignment="1" applyProtection="1">
      <alignment horizontal="right" vertical="center"/>
      <protection locked="0"/>
    </xf>
    <xf numFmtId="0" fontId="40" fillId="8" borderId="10" xfId="0" applyFont="1" applyFill="1" applyBorder="1" applyAlignment="1" applyProtection="1">
      <alignment vertical="center"/>
      <protection hidden="1"/>
    </xf>
    <xf numFmtId="0" fontId="40" fillId="13" borderId="10" xfId="0" applyFont="1" applyFill="1" applyBorder="1" applyAlignment="1" applyProtection="1">
      <alignment vertical="center"/>
      <protection hidden="1"/>
    </xf>
    <xf numFmtId="0" fontId="40" fillId="14" borderId="10" xfId="0" applyFont="1" applyFill="1" applyBorder="1" applyAlignment="1" applyProtection="1">
      <alignment horizontal="left" vertical="center"/>
      <protection hidden="1"/>
    </xf>
    <xf numFmtId="0" fontId="40" fillId="15" borderId="78" xfId="0" applyFont="1" applyFill="1" applyBorder="1" applyAlignment="1" applyProtection="1">
      <alignment horizontal="left" vertical="center"/>
      <protection hidden="1"/>
    </xf>
    <xf numFmtId="0" fontId="40" fillId="16" borderId="10" xfId="0" applyFont="1" applyFill="1" applyBorder="1" applyAlignment="1" applyProtection="1">
      <alignment horizontal="left" vertical="center"/>
      <protection hidden="1"/>
    </xf>
    <xf numFmtId="0" fontId="40" fillId="12" borderId="10" xfId="0" applyFont="1" applyFill="1" applyBorder="1" applyAlignment="1" applyProtection="1">
      <alignment horizontal="left" vertical="center"/>
      <protection hidden="1"/>
    </xf>
    <xf numFmtId="0" fontId="40" fillId="17" borderId="109" xfId="0" applyFont="1" applyFill="1" applyBorder="1" applyAlignment="1" applyProtection="1">
      <alignment horizontal="center" vertical="center"/>
      <protection hidden="1"/>
    </xf>
    <xf numFmtId="0" fontId="3" fillId="17" borderId="43" xfId="0" applyFont="1" applyFill="1" applyBorder="1" applyAlignment="1" applyProtection="1">
      <alignment vertical="center"/>
      <protection hidden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/>
    </xf>
    <xf numFmtId="4" fontId="6" fillId="2" borderId="6" xfId="2" applyNumberFormat="1" applyFont="1" applyFill="1" applyBorder="1" applyAlignment="1">
      <alignment vertical="center"/>
    </xf>
    <xf numFmtId="4" fontId="6" fillId="2" borderId="56" xfId="2" applyNumberFormat="1" applyFont="1" applyFill="1" applyBorder="1" applyAlignment="1">
      <alignment vertical="center"/>
    </xf>
    <xf numFmtId="4" fontId="6" fillId="2" borderId="68" xfId="2" applyNumberFormat="1" applyFont="1" applyFill="1" applyBorder="1" applyAlignment="1" applyProtection="1">
      <alignment horizontal="right" vertical="center"/>
      <protection locked="0"/>
    </xf>
    <xf numFmtId="4" fontId="6" fillId="2" borderId="56" xfId="2" applyNumberFormat="1" applyFont="1" applyFill="1" applyBorder="1" applyAlignment="1" applyProtection="1">
      <alignment horizontal="right" vertical="center"/>
      <protection locked="0"/>
    </xf>
    <xf numFmtId="4" fontId="6" fillId="2" borderId="64" xfId="2" applyNumberFormat="1" applyFont="1" applyFill="1" applyBorder="1" applyAlignment="1" applyProtection="1">
      <alignment horizontal="right" vertical="center"/>
      <protection locked="0"/>
    </xf>
    <xf numFmtId="4" fontId="6" fillId="2" borderId="63" xfId="2" applyNumberFormat="1" applyFont="1" applyFill="1" applyBorder="1" applyAlignment="1" applyProtection="1">
      <alignment horizontal="right" vertical="center"/>
      <protection locked="0"/>
    </xf>
    <xf numFmtId="165" fontId="6" fillId="2" borderId="12" xfId="0" applyNumberFormat="1" applyFont="1" applyFill="1" applyBorder="1" applyAlignment="1" applyProtection="1">
      <alignment vertical="center"/>
      <protection locked="0"/>
    </xf>
    <xf numFmtId="49" fontId="6" fillId="2" borderId="10" xfId="0" applyNumberFormat="1" applyFont="1" applyFill="1" applyBorder="1" applyAlignment="1" applyProtection="1">
      <alignment horizontal="left" vertical="center"/>
      <protection locked="0"/>
    </xf>
    <xf numFmtId="4" fontId="6" fillId="2" borderId="10" xfId="2" applyNumberFormat="1" applyFont="1" applyFill="1" applyBorder="1" applyAlignment="1" applyProtection="1">
      <alignment vertical="center"/>
      <protection locked="0"/>
    </xf>
    <xf numFmtId="0" fontId="0" fillId="11" borderId="0" xfId="0" applyFill="1"/>
    <xf numFmtId="0" fontId="0" fillId="18" borderId="0" xfId="0" applyFill="1"/>
    <xf numFmtId="0" fontId="6" fillId="18" borderId="0" xfId="0" applyFont="1" applyFill="1"/>
    <xf numFmtId="0" fontId="3" fillId="18" borderId="0" xfId="0" applyFont="1" applyFill="1"/>
    <xf numFmtId="4" fontId="0" fillId="18" borderId="0" xfId="0" applyNumberFormat="1" applyFill="1"/>
    <xf numFmtId="166" fontId="15" fillId="0" borderId="0" xfId="0" applyNumberFormat="1" applyFont="1" applyAlignment="1" applyProtection="1">
      <alignment vertical="center"/>
      <protection hidden="1"/>
    </xf>
    <xf numFmtId="0" fontId="3" fillId="0" borderId="78" xfId="0" applyFont="1" applyBorder="1" applyProtection="1">
      <protection hidden="1"/>
    </xf>
    <xf numFmtId="166" fontId="15" fillId="0" borderId="10" xfId="0" applyNumberFormat="1" applyFont="1" applyBorder="1" applyAlignment="1" applyProtection="1">
      <alignment vertical="center"/>
      <protection hidden="1"/>
    </xf>
    <xf numFmtId="0" fontId="3" fillId="0" borderId="10" xfId="0" applyFont="1" applyBorder="1" applyAlignment="1" applyProtection="1">
      <alignment horizontal="center" vertical="center"/>
      <protection hidden="1"/>
    </xf>
    <xf numFmtId="4" fontId="3" fillId="0" borderId="6" xfId="0" applyNumberFormat="1" applyFont="1" applyBorder="1" applyAlignment="1" applyProtection="1">
      <alignment vertical="center"/>
      <protection hidden="1"/>
    </xf>
    <xf numFmtId="49" fontId="6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44" fillId="11" borderId="0" xfId="0" applyFont="1" applyFill="1" applyProtection="1">
      <protection hidden="1"/>
    </xf>
    <xf numFmtId="0" fontId="45" fillId="11" borderId="0" xfId="0" applyFont="1" applyFill="1" applyAlignment="1" applyProtection="1">
      <alignment horizontal="center" wrapText="1"/>
      <protection hidden="1"/>
    </xf>
    <xf numFmtId="1" fontId="45" fillId="11" borderId="0" xfId="0" applyNumberFormat="1" applyFont="1" applyFill="1" applyAlignment="1" applyProtection="1">
      <alignment horizontal="center"/>
      <protection locked="0" hidden="1"/>
    </xf>
    <xf numFmtId="0" fontId="49" fillId="11" borderId="0" xfId="0" applyFont="1" applyFill="1" applyAlignment="1" applyProtection="1">
      <alignment horizontal="center" vertical="center" textRotation="90"/>
      <protection hidden="1"/>
    </xf>
    <xf numFmtId="44" fontId="48" fillId="11" borderId="0" xfId="0" applyNumberFormat="1" applyFont="1" applyFill="1" applyAlignment="1" applyProtection="1">
      <alignment vertical="center"/>
      <protection hidden="1"/>
    </xf>
    <xf numFmtId="166" fontId="48" fillId="11" borderId="0" xfId="0" applyNumberFormat="1" applyFont="1" applyFill="1" applyAlignment="1" applyProtection="1">
      <alignment vertical="center"/>
      <protection hidden="1"/>
    </xf>
    <xf numFmtId="0" fontId="44" fillId="11" borderId="0" xfId="0" applyFont="1" applyFill="1" applyAlignment="1" applyProtection="1">
      <alignment horizontal="center" vertical="center"/>
      <protection hidden="1"/>
    </xf>
    <xf numFmtId="4" fontId="44" fillId="11" borderId="0" xfId="0" applyNumberFormat="1" applyFont="1" applyFill="1" applyAlignment="1" applyProtection="1">
      <alignment vertical="center"/>
      <protection hidden="1"/>
    </xf>
    <xf numFmtId="0" fontId="1" fillId="18" borderId="0" xfId="0" applyFont="1" applyFill="1"/>
    <xf numFmtId="165" fontId="6" fillId="2" borderId="3" xfId="0" applyNumberFormat="1" applyFont="1" applyFill="1" applyBorder="1" applyAlignment="1" applyProtection="1">
      <alignment vertical="center"/>
      <protection locked="0"/>
    </xf>
    <xf numFmtId="49" fontId="6" fillId="2" borderId="4" xfId="0" applyNumberFormat="1" applyFont="1" applyFill="1" applyBorder="1" applyAlignment="1" applyProtection="1">
      <alignment horizontal="left" vertical="center"/>
      <protection locked="0"/>
    </xf>
    <xf numFmtId="49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6" fillId="2" borderId="4" xfId="2" applyNumberFormat="1" applyFont="1" applyFill="1" applyBorder="1" applyAlignment="1" applyProtection="1">
      <alignment vertical="center"/>
      <protection locked="0"/>
    </xf>
    <xf numFmtId="4" fontId="6" fillId="2" borderId="5" xfId="2" applyNumberFormat="1" applyFont="1" applyFill="1" applyBorder="1" applyAlignment="1">
      <alignment vertical="center"/>
    </xf>
    <xf numFmtId="0" fontId="6" fillId="0" borderId="20" xfId="0" applyFont="1" applyBorder="1" applyAlignment="1" applyProtection="1">
      <alignment horizontal="left" vertical="center"/>
      <protection hidden="1"/>
    </xf>
    <xf numFmtId="0" fontId="7" fillId="0" borderId="78" xfId="0" applyFont="1" applyBorder="1" applyAlignment="1" applyProtection="1">
      <alignment horizontal="center" vertical="center"/>
      <protection hidden="1"/>
    </xf>
    <xf numFmtId="0" fontId="8" fillId="2" borderId="4" xfId="0" applyFont="1" applyFill="1" applyBorder="1" applyAlignment="1" applyProtection="1">
      <alignment horizontal="center" vertical="center" wrapText="1"/>
      <protection hidden="1"/>
    </xf>
    <xf numFmtId="0" fontId="8" fillId="0" borderId="4" xfId="0" applyFont="1" applyBorder="1" applyAlignment="1" applyProtection="1">
      <alignment horizontal="center" vertical="center" wrapText="1"/>
      <protection hidden="1"/>
    </xf>
    <xf numFmtId="0" fontId="27" fillId="0" borderId="4" xfId="0" applyFont="1" applyBorder="1" applyAlignment="1" applyProtection="1">
      <alignment horizontal="center" vertical="center" wrapText="1"/>
      <protection hidden="1"/>
    </xf>
    <xf numFmtId="0" fontId="19" fillId="0" borderId="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Protection="1">
      <protection hidden="1"/>
    </xf>
    <xf numFmtId="4" fontId="3" fillId="0" borderId="11" xfId="0" applyNumberFormat="1" applyFont="1" applyBorder="1" applyAlignment="1" applyProtection="1">
      <alignment vertical="center"/>
      <protection hidden="1"/>
    </xf>
    <xf numFmtId="166" fontId="6" fillId="2" borderId="78" xfId="0" applyNumberFormat="1" applyFont="1" applyFill="1" applyBorder="1" applyAlignment="1" applyProtection="1">
      <alignment horizontal="right" vertical="center"/>
      <protection hidden="1"/>
    </xf>
    <xf numFmtId="166" fontId="6" fillId="0" borderId="78" xfId="0" applyNumberFormat="1" applyFont="1" applyBorder="1" applyAlignment="1" applyProtection="1">
      <alignment horizontal="right" vertical="center"/>
      <protection hidden="1"/>
    </xf>
    <xf numFmtId="166" fontId="3" fillId="0" borderId="78" xfId="0" applyNumberFormat="1" applyFont="1" applyBorder="1" applyAlignment="1" applyProtection="1">
      <alignment horizontal="right" vertical="center"/>
      <protection hidden="1"/>
    </xf>
    <xf numFmtId="44" fontId="15" fillId="0" borderId="88" xfId="0" applyNumberFormat="1" applyFont="1" applyBorder="1" applyAlignment="1" applyProtection="1">
      <alignment vertical="center"/>
      <protection hidden="1"/>
    </xf>
    <xf numFmtId="44" fontId="15" fillId="0" borderId="35" xfId="0" applyNumberFormat="1" applyFont="1" applyBorder="1" applyAlignment="1" applyProtection="1">
      <alignment vertical="center"/>
      <protection hidden="1"/>
    </xf>
    <xf numFmtId="0" fontId="3" fillId="0" borderId="108" xfId="0" applyFont="1" applyBorder="1" applyAlignment="1" applyProtection="1">
      <alignment vertical="center"/>
      <protection hidden="1"/>
    </xf>
    <xf numFmtId="166" fontId="15" fillId="0" borderId="78" xfId="0" applyNumberFormat="1" applyFont="1" applyBorder="1" applyAlignment="1" applyProtection="1">
      <alignment vertical="center"/>
      <protection hidden="1"/>
    </xf>
    <xf numFmtId="166" fontId="6" fillId="2" borderId="10" xfId="0" applyNumberFormat="1" applyFont="1" applyFill="1" applyBorder="1" applyAlignment="1" applyProtection="1">
      <alignment horizontal="right" vertical="center"/>
      <protection hidden="1"/>
    </xf>
    <xf numFmtId="166" fontId="6" fillId="0" borderId="10" xfId="0" applyNumberFormat="1" applyFont="1" applyBorder="1" applyAlignment="1" applyProtection="1">
      <alignment horizontal="right" vertical="center"/>
      <protection hidden="1"/>
    </xf>
    <xf numFmtId="166" fontId="3" fillId="0" borderId="10" xfId="0" applyNumberFormat="1" applyFont="1" applyBorder="1" applyAlignment="1" applyProtection="1">
      <alignment horizontal="right" vertical="center"/>
      <protection hidden="1"/>
    </xf>
    <xf numFmtId="0" fontId="3" fillId="0" borderId="114" xfId="0" applyFont="1" applyBorder="1" applyAlignment="1" applyProtection="1">
      <alignment vertical="center"/>
      <protection hidden="1"/>
    </xf>
    <xf numFmtId="166" fontId="6" fillId="2" borderId="87" xfId="0" applyNumberFormat="1" applyFont="1" applyFill="1" applyBorder="1" applyAlignment="1" applyProtection="1">
      <alignment horizontal="right" vertical="center"/>
      <protection hidden="1"/>
    </xf>
    <xf numFmtId="166" fontId="6" fillId="0" borderId="87" xfId="0" applyNumberFormat="1" applyFont="1" applyBorder="1" applyAlignment="1" applyProtection="1">
      <alignment horizontal="right" vertical="center"/>
      <protection hidden="1"/>
    </xf>
    <xf numFmtId="166" fontId="3" fillId="0" borderId="87" xfId="0" applyNumberFormat="1" applyFont="1" applyBorder="1" applyAlignment="1" applyProtection="1">
      <alignment horizontal="right" vertical="center"/>
      <protection hidden="1"/>
    </xf>
    <xf numFmtId="0" fontId="6" fillId="0" borderId="110" xfId="0" applyFont="1" applyBorder="1" applyAlignment="1" applyProtection="1">
      <alignment horizontal="center" vertical="center"/>
      <protection hidden="1"/>
    </xf>
    <xf numFmtId="0" fontId="6" fillId="0" borderId="111" xfId="0" applyFont="1" applyBorder="1" applyAlignment="1" applyProtection="1">
      <alignment horizontal="left" vertical="center"/>
      <protection hidden="1"/>
    </xf>
    <xf numFmtId="166" fontId="6" fillId="0" borderId="10" xfId="0" applyNumberFormat="1" applyFont="1" applyBorder="1" applyAlignment="1" applyProtection="1">
      <alignment horizontal="right" vertical="center"/>
      <protection locked="0" hidden="1"/>
    </xf>
    <xf numFmtId="44" fontId="15" fillId="0" borderId="10" xfId="0" applyNumberFormat="1" applyFont="1" applyBorder="1" applyAlignment="1" applyProtection="1">
      <alignment vertical="center"/>
      <protection hidden="1"/>
    </xf>
    <xf numFmtId="0" fontId="3" fillId="0" borderId="10" xfId="0" applyFont="1" applyBorder="1" applyAlignment="1" applyProtection="1">
      <alignment vertical="center"/>
      <protection hidden="1"/>
    </xf>
    <xf numFmtId="0" fontId="6" fillId="0" borderId="12" xfId="0" applyFont="1" applyBorder="1" applyAlignment="1" applyProtection="1">
      <alignment horizontal="center" vertical="center"/>
      <protection hidden="1"/>
    </xf>
    <xf numFmtId="0" fontId="20" fillId="0" borderId="10" xfId="0" applyFont="1" applyBorder="1" applyAlignment="1" applyProtection="1">
      <alignment horizontal="left" vertical="center"/>
      <protection hidden="1"/>
    </xf>
    <xf numFmtId="0" fontId="6" fillId="0" borderId="10" xfId="0" applyFont="1" applyBorder="1" applyAlignment="1" applyProtection="1">
      <alignment horizontal="left" vertical="center"/>
      <protection hidden="1"/>
    </xf>
    <xf numFmtId="0" fontId="6" fillId="0" borderId="89" xfId="0" applyFont="1" applyBorder="1" applyAlignment="1" applyProtection="1">
      <alignment horizontal="center" vertical="center"/>
      <protection hidden="1"/>
    </xf>
    <xf numFmtId="0" fontId="6" fillId="0" borderId="87" xfId="0" applyFont="1" applyBorder="1" applyAlignment="1" applyProtection="1">
      <alignment horizontal="left" vertical="center"/>
      <protection hidden="1"/>
    </xf>
    <xf numFmtId="166" fontId="6" fillId="0" borderId="87" xfId="0" applyNumberFormat="1" applyFont="1" applyBorder="1" applyAlignment="1" applyProtection="1">
      <alignment horizontal="right" vertical="center"/>
      <protection locked="0" hidden="1"/>
    </xf>
    <xf numFmtId="0" fontId="3" fillId="0" borderId="87" xfId="0" applyFont="1" applyBorder="1" applyAlignment="1" applyProtection="1">
      <alignment vertical="center"/>
      <protection hidden="1"/>
    </xf>
    <xf numFmtId="44" fontId="15" fillId="0" borderId="87" xfId="0" applyNumberFormat="1" applyFont="1" applyBorder="1" applyAlignment="1" applyProtection="1">
      <alignment vertical="center"/>
      <protection hidden="1"/>
    </xf>
    <xf numFmtId="166" fontId="15" fillId="0" borderId="87" xfId="0" applyNumberFormat="1" applyFont="1" applyBorder="1" applyAlignment="1" applyProtection="1">
      <alignment vertical="center"/>
      <protection hidden="1"/>
    </xf>
    <xf numFmtId="0" fontId="3" fillId="0" borderId="87" xfId="0" applyFont="1" applyBorder="1" applyAlignment="1" applyProtection="1">
      <alignment horizontal="center" vertical="center"/>
      <protection hidden="1"/>
    </xf>
    <xf numFmtId="4" fontId="3" fillId="0" borderId="8" xfId="0" applyNumberFormat="1" applyFont="1" applyBorder="1" applyAlignment="1" applyProtection="1">
      <alignment vertical="center"/>
      <protection hidden="1"/>
    </xf>
    <xf numFmtId="0" fontId="6" fillId="0" borderId="115" xfId="0" applyFont="1" applyBorder="1" applyAlignment="1" applyProtection="1">
      <alignment horizontal="center" vertical="center"/>
      <protection hidden="1"/>
    </xf>
    <xf numFmtId="0" fontId="20" fillId="0" borderId="45" xfId="0" applyFont="1" applyBorder="1" applyAlignment="1" applyProtection="1">
      <alignment horizontal="right" vertical="center"/>
      <protection hidden="1"/>
    </xf>
    <xf numFmtId="166" fontId="8" fillId="2" borderId="45" xfId="0" applyNumberFormat="1" applyFont="1" applyFill="1" applyBorder="1" applyAlignment="1" applyProtection="1">
      <alignment horizontal="right" vertical="center"/>
      <protection hidden="1"/>
    </xf>
    <xf numFmtId="3" fontId="6" fillId="0" borderId="108" xfId="0" applyNumberFormat="1" applyFont="1" applyBorder="1" applyAlignment="1" applyProtection="1">
      <alignment horizontal="center" vertical="center"/>
      <protection hidden="1"/>
    </xf>
    <xf numFmtId="3" fontId="6" fillId="0" borderId="114" xfId="0" applyNumberFormat="1" applyFont="1" applyBorder="1" applyAlignment="1" applyProtection="1">
      <alignment horizontal="center" vertical="center"/>
      <protection hidden="1"/>
    </xf>
    <xf numFmtId="3" fontId="6" fillId="0" borderId="116" xfId="0" applyNumberFormat="1" applyFont="1" applyBorder="1" applyAlignment="1" applyProtection="1">
      <alignment horizontal="center" vertical="center"/>
      <protection hidden="1"/>
    </xf>
    <xf numFmtId="3" fontId="5" fillId="2" borderId="45" xfId="0" applyNumberFormat="1" applyFont="1" applyFill="1" applyBorder="1" applyAlignment="1" applyProtection="1">
      <alignment horizontal="center" vertical="center"/>
      <protection hidden="1"/>
    </xf>
    <xf numFmtId="0" fontId="8" fillId="18" borderId="0" xfId="0" applyFont="1" applyFill="1" applyAlignment="1">
      <alignment horizontal="center" vertical="center"/>
    </xf>
    <xf numFmtId="4" fontId="6" fillId="18" borderId="0" xfId="2" applyNumberFormat="1" applyFont="1" applyFill="1" applyAlignment="1">
      <alignment vertical="center"/>
    </xf>
    <xf numFmtId="4" fontId="44" fillId="0" borderId="0" xfId="0" applyNumberFormat="1" applyFont="1" applyAlignment="1" applyProtection="1">
      <alignment vertical="center"/>
      <protection hidden="1"/>
    </xf>
    <xf numFmtId="166" fontId="8" fillId="2" borderId="49" xfId="0" applyNumberFormat="1" applyFont="1" applyFill="1" applyBorder="1" applyAlignment="1" applyProtection="1">
      <alignment horizontal="right" vertical="center"/>
      <protection hidden="1"/>
    </xf>
    <xf numFmtId="0" fontId="1" fillId="0" borderId="111" xfId="0" applyFont="1" applyBorder="1" applyAlignment="1">
      <alignment horizontal="left" vertical="center"/>
    </xf>
    <xf numFmtId="0" fontId="3" fillId="18" borderId="0" xfId="0" applyFont="1" applyFill="1" applyAlignment="1" applyProtection="1">
      <alignment vertical="center"/>
      <protection hidden="1"/>
    </xf>
    <xf numFmtId="0" fontId="3" fillId="18" borderId="0" xfId="0" applyFont="1" applyFill="1" applyProtection="1">
      <protection hidden="1"/>
    </xf>
    <xf numFmtId="4" fontId="51" fillId="18" borderId="0" xfId="0" applyNumberFormat="1" applyFont="1" applyFill="1"/>
    <xf numFmtId="4" fontId="0" fillId="18" borderId="0" xfId="2" applyNumberFormat="1" applyFont="1" applyFill="1"/>
    <xf numFmtId="0" fontId="0" fillId="19" borderId="0" xfId="0" applyFill="1"/>
    <xf numFmtId="0" fontId="22" fillId="19" borderId="0" xfId="0" applyFont="1" applyFill="1"/>
    <xf numFmtId="0" fontId="1" fillId="19" borderId="0" xfId="0" applyFont="1" applyFill="1"/>
    <xf numFmtId="0" fontId="4" fillId="19" borderId="0" xfId="0" applyFont="1" applyFill="1" applyAlignment="1">
      <alignment horizontal="center" vertical="center" wrapText="1"/>
    </xf>
    <xf numFmtId="0" fontId="3" fillId="19" borderId="0" xfId="0" applyFont="1" applyFill="1" applyAlignment="1" applyProtection="1">
      <alignment horizontal="left"/>
      <protection locked="0"/>
    </xf>
    <xf numFmtId="0" fontId="2" fillId="19" borderId="0" xfId="0" applyFont="1" applyFill="1" applyAlignment="1">
      <alignment horizontal="center"/>
    </xf>
    <xf numFmtId="0" fontId="8" fillId="19" borderId="0" xfId="0" applyFont="1" applyFill="1" applyAlignment="1">
      <alignment horizontal="center" vertical="center"/>
    </xf>
    <xf numFmtId="0" fontId="22" fillId="19" borderId="0" xfId="0" applyFont="1" applyFill="1" applyAlignment="1">
      <alignment horizontal="center" vertical="center"/>
    </xf>
    <xf numFmtId="0" fontId="5" fillId="19" borderId="10" xfId="0" applyFont="1" applyFill="1" applyBorder="1" applyAlignment="1">
      <alignment horizontal="center" vertical="center"/>
    </xf>
    <xf numFmtId="0" fontId="9" fillId="19" borderId="4" xfId="0" applyFont="1" applyFill="1" applyBorder="1" applyAlignment="1">
      <alignment horizontal="center" vertical="center"/>
    </xf>
    <xf numFmtId="0" fontId="9" fillId="19" borderId="53" xfId="0" applyFont="1" applyFill="1" applyBorder="1" applyAlignment="1">
      <alignment horizontal="center" vertical="center"/>
    </xf>
    <xf numFmtId="0" fontId="6" fillId="19" borderId="0" xfId="0" applyFont="1" applyFill="1"/>
    <xf numFmtId="0" fontId="3" fillId="19" borderId="0" xfId="0" applyFont="1" applyFill="1"/>
    <xf numFmtId="164" fontId="22" fillId="19" borderId="0" xfId="2" applyNumberFormat="1" applyFont="1" applyFill="1"/>
    <xf numFmtId="4" fontId="0" fillId="19" borderId="0" xfId="0" applyNumberFormat="1" applyFill="1"/>
    <xf numFmtId="4" fontId="6" fillId="19" borderId="59" xfId="2" applyNumberFormat="1" applyFont="1" applyFill="1" applyBorder="1" applyAlignment="1" applyProtection="1">
      <alignment vertical="center"/>
      <protection locked="0"/>
    </xf>
    <xf numFmtId="4" fontId="6" fillId="19" borderId="56" xfId="2" applyNumberFormat="1" applyFont="1" applyFill="1" applyBorder="1" applyAlignment="1">
      <alignment horizontal="center" vertical="center"/>
    </xf>
    <xf numFmtId="4" fontId="6" fillId="19" borderId="59" xfId="2" applyNumberFormat="1" applyFont="1" applyFill="1" applyBorder="1" applyAlignment="1" applyProtection="1">
      <alignment horizontal="right" vertical="center"/>
      <protection locked="0"/>
    </xf>
    <xf numFmtId="44" fontId="0" fillId="19" borderId="0" xfId="0" applyNumberFormat="1" applyFill="1"/>
    <xf numFmtId="0" fontId="1" fillId="19" borderId="0" xfId="0" applyFont="1" applyFill="1" applyAlignment="1">
      <alignment vertical="center"/>
    </xf>
    <xf numFmtId="0" fontId="0" fillId="19" borderId="0" xfId="0" applyFill="1" applyAlignment="1">
      <alignment horizontal="center"/>
    </xf>
    <xf numFmtId="49" fontId="0" fillId="19" borderId="0" xfId="0" applyNumberFormat="1" applyFill="1"/>
    <xf numFmtId="164" fontId="22" fillId="19" borderId="0" xfId="0" applyNumberFormat="1" applyFont="1" applyFill="1"/>
    <xf numFmtId="4" fontId="15" fillId="19" borderId="64" xfId="2" applyNumberFormat="1" applyFont="1" applyFill="1" applyBorder="1" applyAlignment="1">
      <alignment vertical="center"/>
    </xf>
    <xf numFmtId="4" fontId="15" fillId="19" borderId="63" xfId="2" applyNumberFormat="1" applyFont="1" applyFill="1" applyBorder="1" applyAlignment="1">
      <alignment vertical="center"/>
    </xf>
    <xf numFmtId="44" fontId="1" fillId="19" borderId="0" xfId="0" applyNumberFormat="1" applyFont="1" applyFill="1" applyProtection="1">
      <protection locked="0"/>
    </xf>
    <xf numFmtId="49" fontId="22" fillId="19" borderId="0" xfId="0" applyNumberFormat="1" applyFont="1" applyFill="1" applyAlignment="1">
      <alignment horizontal="left"/>
    </xf>
    <xf numFmtId="49" fontId="0" fillId="19" borderId="0" xfId="0" applyNumberFormat="1" applyFill="1" applyAlignment="1">
      <alignment horizontal="left"/>
    </xf>
    <xf numFmtId="49" fontId="3" fillId="19" borderId="0" xfId="0" applyNumberFormat="1" applyFont="1" applyFill="1"/>
    <xf numFmtId="49" fontId="22" fillId="19" borderId="0" xfId="2" applyNumberFormat="1" applyFont="1" applyFill="1"/>
    <xf numFmtId="49" fontId="22" fillId="19" borderId="0" xfId="0" applyNumberFormat="1" applyFont="1" applyFill="1"/>
    <xf numFmtId="44" fontId="1" fillId="19" borderId="0" xfId="0" applyNumberFormat="1" applyFont="1" applyFill="1"/>
    <xf numFmtId="0" fontId="1" fillId="19" borderId="0" xfId="0" applyFont="1" applyFill="1" applyAlignment="1">
      <alignment horizontal="left"/>
    </xf>
    <xf numFmtId="0" fontId="0" fillId="19" borderId="0" xfId="0" applyFill="1" applyAlignment="1">
      <alignment horizontal="left"/>
    </xf>
    <xf numFmtId="49" fontId="6" fillId="19" borderId="0" xfId="0" applyNumberFormat="1" applyFont="1" applyFill="1" applyAlignment="1">
      <alignment vertical="center"/>
    </xf>
    <xf numFmtId="4" fontId="6" fillId="19" borderId="0" xfId="0" applyNumberFormat="1" applyFont="1" applyFill="1" applyAlignment="1">
      <alignment vertical="center"/>
    </xf>
    <xf numFmtId="164" fontId="6" fillId="19" borderId="0" xfId="0" applyNumberFormat="1" applyFont="1" applyFill="1"/>
    <xf numFmtId="4" fontId="5" fillId="19" borderId="0" xfId="0" applyNumberFormat="1" applyFont="1" applyFill="1" applyAlignment="1">
      <alignment vertical="center"/>
    </xf>
    <xf numFmtId="0" fontId="1" fillId="18" borderId="0" xfId="2" applyNumberForma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66" fontId="1" fillId="0" borderId="10" xfId="2" applyNumberFormat="1" applyBorder="1" applyAlignment="1">
      <alignment vertical="center"/>
    </xf>
    <xf numFmtId="166" fontId="20" fillId="0" borderId="10" xfId="2" applyNumberFormat="1" applyFont="1" applyBorder="1" applyAlignment="1">
      <alignment vertical="center"/>
    </xf>
    <xf numFmtId="166" fontId="2" fillId="0" borderId="10" xfId="2" applyNumberFormat="1" applyFont="1" applyBorder="1" applyAlignment="1">
      <alignment vertical="center"/>
    </xf>
    <xf numFmtId="166" fontId="2" fillId="0" borderId="4" xfId="0" applyNumberFormat="1" applyFont="1" applyBorder="1" applyAlignment="1">
      <alignment vertical="center"/>
    </xf>
    <xf numFmtId="166" fontId="2" fillId="0" borderId="42" xfId="2" applyNumberFormat="1" applyFont="1" applyBorder="1" applyAlignment="1">
      <alignment vertical="center"/>
    </xf>
    <xf numFmtId="166" fontId="1" fillId="0" borderId="87" xfId="2" applyNumberFormat="1" applyBorder="1" applyAlignment="1">
      <alignment vertical="center"/>
    </xf>
    <xf numFmtId="166" fontId="1" fillId="0" borderId="8" xfId="2" applyNumberFormat="1" applyBorder="1" applyAlignment="1">
      <alignment vertical="center"/>
    </xf>
    <xf numFmtId="0" fontId="20" fillId="0" borderId="81" xfId="0" applyFont="1" applyBorder="1" applyAlignment="1">
      <alignment horizontal="center" vertical="center"/>
    </xf>
    <xf numFmtId="166" fontId="2" fillId="0" borderId="10" xfId="1" applyNumberFormat="1" applyFont="1" applyBorder="1" applyAlignment="1">
      <alignment horizontal="right" vertical="center"/>
    </xf>
    <xf numFmtId="166" fontId="39" fillId="0" borderId="10" xfId="1" applyNumberFormat="1" applyFont="1" applyBorder="1" applyAlignment="1">
      <alignment horizontal="right" vertical="center"/>
    </xf>
    <xf numFmtId="166" fontId="2" fillId="0" borderId="4" xfId="0" applyNumberFormat="1" applyFont="1" applyBorder="1" applyAlignment="1">
      <alignment horizontal="right" vertical="center"/>
    </xf>
    <xf numFmtId="166" fontId="2" fillId="0" borderId="42" xfId="1" applyNumberFormat="1" applyFont="1" applyBorder="1" applyAlignment="1">
      <alignment horizontal="right" vertical="center"/>
    </xf>
    <xf numFmtId="166" fontId="1" fillId="0" borderId="87" xfId="1" applyNumberFormat="1" applyFont="1" applyBorder="1" applyAlignment="1" applyProtection="1">
      <alignment horizontal="right" vertical="center"/>
      <protection locked="0"/>
    </xf>
    <xf numFmtId="0" fontId="20" fillId="0" borderId="0" xfId="0" applyFont="1"/>
    <xf numFmtId="10" fontId="39" fillId="0" borderId="6" xfId="1" applyNumberFormat="1" applyFont="1" applyBorder="1" applyAlignment="1">
      <alignment horizontal="right" vertical="center"/>
    </xf>
    <xf numFmtId="10" fontId="5" fillId="0" borderId="47" xfId="0" applyNumberFormat="1" applyFont="1" applyBorder="1" applyAlignment="1">
      <alignment horizontal="right" vertical="center"/>
    </xf>
    <xf numFmtId="0" fontId="9" fillId="2" borderId="46" xfId="0" applyFont="1" applyFill="1" applyBorder="1" applyAlignment="1" applyProtection="1">
      <alignment horizontal="center" vertical="center" wrapText="1"/>
      <protection hidden="1"/>
    </xf>
    <xf numFmtId="0" fontId="9" fillId="0" borderId="46" xfId="0" applyFont="1" applyBorder="1" applyAlignment="1" applyProtection="1">
      <alignment horizontal="center" vertical="center" wrapText="1"/>
      <protection hidden="1"/>
    </xf>
    <xf numFmtId="0" fontId="9" fillId="0" borderId="100" xfId="0" applyFont="1" applyBorder="1" applyAlignment="1" applyProtection="1">
      <alignment horizontal="center" vertical="center" wrapText="1"/>
      <protection hidden="1"/>
    </xf>
    <xf numFmtId="0" fontId="9" fillId="0" borderId="46" xfId="0" applyFont="1" applyBorder="1" applyAlignment="1" applyProtection="1">
      <alignment horizontal="center" vertical="center"/>
      <protection hidden="1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9" fillId="2" borderId="100" xfId="0" applyFont="1" applyFill="1" applyBorder="1" applyAlignment="1" applyProtection="1">
      <alignment horizontal="center" vertical="center" wrapText="1"/>
      <protection hidden="1"/>
    </xf>
    <xf numFmtId="0" fontId="3" fillId="0" borderId="5" xfId="0" applyFont="1" applyBorder="1" applyProtection="1">
      <protection hidden="1"/>
    </xf>
    <xf numFmtId="4" fontId="6" fillId="0" borderId="78" xfId="0" applyNumberFormat="1" applyFont="1" applyBorder="1" applyAlignment="1" applyProtection="1">
      <alignment horizontal="right" vertical="center"/>
      <protection locked="0" hidden="1"/>
    </xf>
    <xf numFmtId="4" fontId="6" fillId="0" borderId="10" xfId="2" applyNumberFormat="1" applyFont="1" applyBorder="1" applyAlignment="1" applyProtection="1">
      <alignment horizontal="right" vertical="center"/>
      <protection locked="0" hidden="1"/>
    </xf>
    <xf numFmtId="4" fontId="6" fillId="0" borderId="10" xfId="2" applyNumberFormat="1" applyFont="1" applyBorder="1" applyAlignment="1" applyProtection="1">
      <alignment horizontal="right" vertical="center"/>
      <protection hidden="1"/>
    </xf>
    <xf numFmtId="4" fontId="5" fillId="0" borderId="10" xfId="2" applyNumberFormat="1" applyFont="1" applyBorder="1" applyAlignment="1" applyProtection="1">
      <alignment horizontal="right" vertical="center"/>
      <protection hidden="1"/>
    </xf>
    <xf numFmtId="4" fontId="6" fillId="0" borderId="87" xfId="2" applyNumberFormat="1" applyFont="1" applyBorder="1" applyAlignment="1" applyProtection="1">
      <alignment horizontal="right" vertical="center"/>
      <protection hidden="1"/>
    </xf>
    <xf numFmtId="4" fontId="8" fillId="2" borderId="44" xfId="0" applyNumberFormat="1" applyFont="1" applyFill="1" applyBorder="1" applyAlignment="1" applyProtection="1">
      <alignment horizontal="right" vertical="center"/>
      <protection hidden="1"/>
    </xf>
    <xf numFmtId="4" fontId="8" fillId="0" borderId="81" xfId="0" applyNumberFormat="1" applyFont="1" applyBorder="1" applyAlignment="1" applyProtection="1">
      <alignment vertical="center"/>
      <protection hidden="1"/>
    </xf>
    <xf numFmtId="0" fontId="16" fillId="2" borderId="0" xfId="0" applyFont="1" applyFill="1" applyAlignment="1" applyProtection="1">
      <alignment horizontal="center"/>
      <protection hidden="1"/>
    </xf>
    <xf numFmtId="10" fontId="6" fillId="0" borderId="78" xfId="0" applyNumberFormat="1" applyFont="1" applyBorder="1" applyAlignment="1" applyProtection="1">
      <alignment horizontal="right" vertical="center"/>
      <protection hidden="1"/>
    </xf>
    <xf numFmtId="10" fontId="6" fillId="0" borderId="10" xfId="0" applyNumberFormat="1" applyFont="1" applyBorder="1" applyAlignment="1" applyProtection="1">
      <alignment horizontal="right" vertical="center"/>
      <protection hidden="1"/>
    </xf>
    <xf numFmtId="10" fontId="6" fillId="0" borderId="87" xfId="0" applyNumberFormat="1" applyFont="1" applyBorder="1" applyAlignment="1" applyProtection="1">
      <alignment horizontal="right" vertical="center"/>
      <protection hidden="1"/>
    </xf>
    <xf numFmtId="10" fontId="5" fillId="2" borderId="42" xfId="0" applyNumberFormat="1" applyFont="1" applyFill="1" applyBorder="1" applyAlignment="1" applyProtection="1">
      <alignment horizontal="right" vertical="center"/>
      <protection hidden="1"/>
    </xf>
    <xf numFmtId="10" fontId="3" fillId="0" borderId="10" xfId="0" applyNumberFormat="1" applyFont="1" applyBorder="1" applyAlignment="1" applyProtection="1">
      <alignment horizontal="right" vertical="center"/>
      <protection hidden="1"/>
    </xf>
    <xf numFmtId="10" fontId="3" fillId="0" borderId="87" xfId="0" applyNumberFormat="1" applyFont="1" applyBorder="1" applyAlignment="1" applyProtection="1">
      <alignment horizontal="right" vertical="center"/>
      <protection hidden="1"/>
    </xf>
    <xf numFmtId="10" fontId="2" fillId="0" borderId="10" xfId="2" applyNumberFormat="1" applyFont="1" applyBorder="1" applyAlignment="1" applyProtection="1">
      <alignment horizontal="right" vertical="center"/>
      <protection hidden="1"/>
    </xf>
    <xf numFmtId="10" fontId="3" fillId="0" borderId="10" xfId="2" applyNumberFormat="1" applyFont="1" applyBorder="1" applyAlignment="1" applyProtection="1">
      <alignment horizontal="right" vertical="center"/>
      <protection hidden="1"/>
    </xf>
    <xf numFmtId="10" fontId="8" fillId="2" borderId="44" xfId="0" applyNumberFormat="1" applyFont="1" applyFill="1" applyBorder="1" applyAlignment="1" applyProtection="1">
      <alignment horizontal="right" vertical="center"/>
      <protection hidden="1"/>
    </xf>
    <xf numFmtId="10" fontId="8" fillId="0" borderId="81" xfId="0" applyNumberFormat="1" applyFont="1" applyBorder="1" applyAlignment="1" applyProtection="1">
      <alignment vertical="center"/>
      <protection hidden="1"/>
    </xf>
    <xf numFmtId="10" fontId="5" fillId="2" borderId="92" xfId="0" applyNumberFormat="1" applyFont="1" applyFill="1" applyBorder="1" applyAlignment="1" applyProtection="1">
      <alignment horizontal="right" vertical="center"/>
      <protection hidden="1"/>
    </xf>
    <xf numFmtId="10" fontId="5" fillId="2" borderId="6" xfId="0" applyNumberFormat="1" applyFont="1" applyFill="1" applyBorder="1" applyAlignment="1" applyProtection="1">
      <alignment horizontal="right" vertical="center"/>
      <protection hidden="1"/>
    </xf>
    <xf numFmtId="10" fontId="8" fillId="2" borderId="125" xfId="0" applyNumberFormat="1" applyFont="1" applyFill="1" applyBorder="1" applyAlignment="1" applyProtection="1">
      <alignment horizontal="right" vertical="center"/>
      <protection hidden="1"/>
    </xf>
    <xf numFmtId="10" fontId="8" fillId="0" borderId="14" xfId="0" applyNumberFormat="1" applyFont="1" applyBorder="1" applyAlignment="1" applyProtection="1">
      <alignment vertical="center"/>
      <protection hidden="1"/>
    </xf>
    <xf numFmtId="10" fontId="6" fillId="0" borderId="35" xfId="0" applyNumberFormat="1" applyFont="1" applyBorder="1" applyAlignment="1" applyProtection="1">
      <alignment vertical="center"/>
      <protection hidden="1"/>
    </xf>
    <xf numFmtId="10" fontId="6" fillId="0" borderId="6" xfId="0" applyNumberFormat="1" applyFont="1" applyBorder="1" applyAlignment="1" applyProtection="1">
      <alignment vertical="center"/>
      <protection hidden="1"/>
    </xf>
    <xf numFmtId="10" fontId="6" fillId="0" borderId="8" xfId="0" applyNumberFormat="1" applyFont="1" applyBorder="1" applyAlignment="1" applyProtection="1">
      <alignment vertical="center"/>
      <protection hidden="1"/>
    </xf>
    <xf numFmtId="10" fontId="6" fillId="0" borderId="11" xfId="0" applyNumberFormat="1" applyFont="1" applyBorder="1" applyAlignment="1" applyProtection="1">
      <alignment vertical="center"/>
      <protection hidden="1"/>
    </xf>
    <xf numFmtId="0" fontId="9" fillId="0" borderId="10" xfId="0" applyFont="1" applyBorder="1" applyAlignment="1" applyProtection="1">
      <alignment horizontal="center" vertical="center" wrapText="1"/>
      <protection hidden="1"/>
    </xf>
    <xf numFmtId="0" fontId="9" fillId="0" borderId="6" xfId="0" applyFont="1" applyBorder="1" applyAlignment="1" applyProtection="1">
      <alignment horizontal="center" vertical="center" wrapText="1"/>
      <protection hidden="1"/>
    </xf>
    <xf numFmtId="4" fontId="6" fillId="0" borderId="87" xfId="2" applyNumberFormat="1" applyFont="1" applyBorder="1" applyAlignment="1" applyProtection="1">
      <alignment horizontal="right" vertical="center"/>
      <protection locked="0"/>
    </xf>
    <xf numFmtId="4" fontId="6" fillId="0" borderId="10" xfId="2" applyNumberFormat="1" applyFont="1" applyBorder="1" applyAlignment="1" applyProtection="1">
      <alignment horizontal="right" vertical="center"/>
      <protection locked="0"/>
    </xf>
    <xf numFmtId="0" fontId="9" fillId="0" borderId="126" xfId="0" applyFont="1" applyBorder="1" applyAlignment="1" applyProtection="1">
      <alignment horizontal="center" vertical="center" wrapText="1"/>
      <protection hidden="1"/>
    </xf>
    <xf numFmtId="0" fontId="9" fillId="0" borderId="117" xfId="0" applyFont="1" applyBorder="1" applyAlignment="1" applyProtection="1">
      <alignment horizontal="center" vertical="center" wrapText="1"/>
      <protection hidden="1"/>
    </xf>
    <xf numFmtId="0" fontId="9" fillId="2" borderId="126" xfId="0" applyFont="1" applyFill="1" applyBorder="1" applyAlignment="1" applyProtection="1">
      <alignment horizontal="center" vertical="center" wrapText="1"/>
      <protection hidden="1"/>
    </xf>
    <xf numFmtId="166" fontId="6" fillId="0" borderId="101" xfId="0" applyNumberFormat="1" applyFont="1" applyBorder="1" applyAlignment="1" applyProtection="1">
      <alignment horizontal="right" vertical="center"/>
      <protection locked="0" hidden="1"/>
    </xf>
    <xf numFmtId="166" fontId="6" fillId="0" borderId="117" xfId="0" applyNumberFormat="1" applyFont="1" applyBorder="1" applyAlignment="1" applyProtection="1">
      <alignment horizontal="right" vertical="center"/>
      <protection locked="0" hidden="1"/>
    </xf>
    <xf numFmtId="166" fontId="6" fillId="0" borderId="121" xfId="0" applyNumberFormat="1" applyFont="1" applyBorder="1" applyAlignment="1" applyProtection="1">
      <alignment horizontal="right" vertical="center"/>
      <protection locked="0" hidden="1"/>
    </xf>
    <xf numFmtId="166" fontId="6" fillId="0" borderId="127" xfId="0" applyNumberFormat="1" applyFont="1" applyBorder="1" applyAlignment="1" applyProtection="1">
      <alignment horizontal="right" vertical="center"/>
      <protection hidden="1"/>
    </xf>
    <xf numFmtId="166" fontId="8" fillId="2" borderId="119" xfId="0" applyNumberFormat="1" applyFont="1" applyFill="1" applyBorder="1" applyAlignment="1" applyProtection="1">
      <alignment horizontal="right" vertical="center"/>
      <protection hidden="1"/>
    </xf>
    <xf numFmtId="166" fontId="6" fillId="0" borderId="117" xfId="0" applyNumberFormat="1" applyFont="1" applyBorder="1" applyAlignment="1" applyProtection="1">
      <alignment horizontal="right" vertical="center"/>
      <protection hidden="1"/>
    </xf>
    <xf numFmtId="166" fontId="6" fillId="0" borderId="127" xfId="0" applyNumberFormat="1" applyFont="1" applyBorder="1" applyAlignment="1" applyProtection="1">
      <alignment horizontal="right" vertical="center"/>
      <protection locked="0" hidden="1"/>
    </xf>
    <xf numFmtId="166" fontId="6" fillId="2" borderId="127" xfId="0" applyNumberFormat="1" applyFont="1" applyFill="1" applyBorder="1" applyAlignment="1" applyProtection="1">
      <alignment horizontal="right" vertical="center"/>
      <protection hidden="1"/>
    </xf>
    <xf numFmtId="166" fontId="8" fillId="0" borderId="43" xfId="0" applyNumberFormat="1" applyFont="1" applyBorder="1" applyAlignment="1" applyProtection="1">
      <alignment horizontal="right" vertical="center"/>
      <protection hidden="1"/>
    </xf>
    <xf numFmtId="10" fontId="8" fillId="2" borderId="20" xfId="0" applyNumberFormat="1" applyFont="1" applyFill="1" applyBorder="1" applyAlignment="1" applyProtection="1">
      <alignment horizontal="right" vertical="center"/>
      <protection hidden="1"/>
    </xf>
    <xf numFmtId="10" fontId="8" fillId="0" borderId="48" xfId="0" applyNumberFormat="1" applyFont="1" applyBorder="1" applyAlignment="1" applyProtection="1">
      <alignment horizontal="right" vertical="center"/>
      <protection hidden="1"/>
    </xf>
    <xf numFmtId="10" fontId="8" fillId="2" borderId="39" xfId="0" applyNumberFormat="1" applyFont="1" applyFill="1" applyBorder="1" applyAlignment="1" applyProtection="1">
      <alignment horizontal="right" vertical="center"/>
      <protection hidden="1"/>
    </xf>
    <xf numFmtId="10" fontId="6" fillId="0" borderId="6" xfId="0" applyNumberFormat="1" applyFont="1" applyBorder="1" applyAlignment="1" applyProtection="1">
      <alignment horizontal="right" vertical="center"/>
      <protection hidden="1"/>
    </xf>
    <xf numFmtId="10" fontId="6" fillId="0" borderId="8" xfId="0" applyNumberFormat="1" applyFont="1" applyBorder="1" applyAlignment="1" applyProtection="1">
      <alignment horizontal="right" vertical="center"/>
      <protection hidden="1"/>
    </xf>
    <xf numFmtId="10" fontId="6" fillId="0" borderId="35" xfId="0" applyNumberFormat="1" applyFont="1" applyBorder="1" applyAlignment="1" applyProtection="1">
      <alignment horizontal="right" vertical="center"/>
      <protection hidden="1"/>
    </xf>
    <xf numFmtId="44" fontId="12" fillId="0" borderId="128" xfId="0" applyNumberFormat="1" applyFont="1" applyBorder="1" applyProtection="1">
      <protection hidden="1"/>
    </xf>
    <xf numFmtId="4" fontId="13" fillId="0" borderId="129" xfId="0" applyNumberFormat="1" applyFont="1" applyBorder="1" applyProtection="1">
      <protection hidden="1"/>
    </xf>
    <xf numFmtId="4" fontId="12" fillId="0" borderId="133" xfId="0" applyNumberFormat="1" applyFont="1" applyBorder="1" applyProtection="1">
      <protection hidden="1"/>
    </xf>
    <xf numFmtId="4" fontId="0" fillId="0" borderId="132" xfId="0" applyNumberFormat="1" applyBorder="1" applyProtection="1">
      <protection hidden="1"/>
    </xf>
    <xf numFmtId="44" fontId="13" fillId="0" borderId="136" xfId="0" applyNumberFormat="1" applyFont="1" applyBorder="1" applyProtection="1">
      <protection hidden="1"/>
    </xf>
    <xf numFmtId="44" fontId="13" fillId="0" borderId="139" xfId="0" applyNumberFormat="1" applyFont="1" applyBorder="1" applyProtection="1">
      <protection hidden="1"/>
    </xf>
    <xf numFmtId="0" fontId="10" fillId="0" borderId="142" xfId="0" applyFont="1" applyBorder="1" applyProtection="1">
      <protection hidden="1"/>
    </xf>
    <xf numFmtId="4" fontId="6" fillId="0" borderId="122" xfId="0" applyNumberFormat="1" applyFont="1" applyBorder="1" applyAlignment="1" applyProtection="1">
      <alignment horizontal="right" vertical="center"/>
      <protection hidden="1"/>
    </xf>
    <xf numFmtId="4" fontId="6" fillId="0" borderId="119" xfId="0" applyNumberFormat="1" applyFont="1" applyBorder="1" applyAlignment="1" applyProtection="1">
      <alignment horizontal="right" vertical="center"/>
      <protection hidden="1"/>
    </xf>
    <xf numFmtId="4" fontId="6" fillId="0" borderId="123" xfId="0" applyNumberFormat="1" applyFont="1" applyBorder="1" applyAlignment="1" applyProtection="1">
      <alignment horizontal="right" vertical="center"/>
      <protection hidden="1"/>
    </xf>
    <xf numFmtId="4" fontId="5" fillId="2" borderId="119" xfId="0" applyNumberFormat="1" applyFont="1" applyFill="1" applyBorder="1" applyAlignment="1" applyProtection="1">
      <alignment horizontal="right" vertical="center"/>
      <protection hidden="1"/>
    </xf>
    <xf numFmtId="4" fontId="6" fillId="0" borderId="118" xfId="0" applyNumberFormat="1" applyFont="1" applyBorder="1" applyAlignment="1" applyProtection="1">
      <alignment horizontal="right" vertical="center"/>
      <protection hidden="1"/>
    </xf>
    <xf numFmtId="4" fontId="6" fillId="0" borderId="117" xfId="2" applyNumberFormat="1" applyFont="1" applyBorder="1" applyAlignment="1" applyProtection="1">
      <alignment horizontal="right" vertical="center"/>
      <protection hidden="1"/>
    </xf>
    <xf numFmtId="4" fontId="8" fillId="2" borderId="124" xfId="0" applyNumberFormat="1" applyFont="1" applyFill="1" applyBorder="1" applyAlignment="1" applyProtection="1">
      <alignment horizontal="right" vertical="center"/>
      <protection hidden="1"/>
    </xf>
    <xf numFmtId="4" fontId="8" fillId="0" borderId="43" xfId="0" applyNumberFormat="1" applyFont="1" applyBorder="1" applyAlignment="1" applyProtection="1">
      <alignment vertical="center"/>
      <protection hidden="1"/>
    </xf>
    <xf numFmtId="166" fontId="8" fillId="0" borderId="48" xfId="0" applyNumberFormat="1" applyFont="1" applyBorder="1" applyAlignment="1" applyProtection="1">
      <alignment horizontal="right" vertical="center"/>
      <protection hidden="1"/>
    </xf>
    <xf numFmtId="10" fontId="6" fillId="0" borderId="11" xfId="2" applyNumberFormat="1" applyFont="1" applyBorder="1" applyAlignment="1">
      <alignment vertical="center"/>
    </xf>
    <xf numFmtId="10" fontId="5" fillId="0" borderId="11" xfId="2" applyNumberFormat="1" applyFont="1" applyBorder="1" applyAlignment="1">
      <alignment vertical="center"/>
    </xf>
    <xf numFmtId="10" fontId="6" fillId="0" borderId="8" xfId="2" applyNumberFormat="1" applyFont="1" applyBorder="1" applyAlignment="1">
      <alignment vertical="center"/>
    </xf>
    <xf numFmtId="10" fontId="6" fillId="0" borderId="16" xfId="2" applyNumberFormat="1" applyFont="1" applyBorder="1" applyAlignment="1">
      <alignment vertical="center"/>
    </xf>
    <xf numFmtId="10" fontId="5" fillId="0" borderId="49" xfId="2" applyNumberFormat="1" applyFont="1" applyBorder="1" applyAlignment="1">
      <alignment vertical="center"/>
    </xf>
    <xf numFmtId="10" fontId="6" fillId="0" borderId="11" xfId="0" applyNumberFormat="1" applyFont="1" applyBorder="1" applyAlignment="1">
      <alignment vertical="center"/>
    </xf>
    <xf numFmtId="10" fontId="6" fillId="0" borderId="8" xfId="0" applyNumberFormat="1" applyFont="1" applyBorder="1" applyAlignment="1">
      <alignment vertical="center"/>
    </xf>
    <xf numFmtId="10" fontId="5" fillId="0" borderId="11" xfId="0" applyNumberFormat="1" applyFont="1" applyBorder="1" applyAlignment="1">
      <alignment vertical="center"/>
    </xf>
    <xf numFmtId="4" fontId="6" fillId="0" borderId="8" xfId="2" applyNumberFormat="1" applyFont="1" applyBorder="1" applyAlignment="1" applyProtection="1">
      <alignment horizontal="right" vertical="center"/>
      <protection locked="0"/>
    </xf>
    <xf numFmtId="166" fontId="3" fillId="0" borderId="6" xfId="0" applyNumberFormat="1" applyFont="1" applyBorder="1" applyAlignment="1" applyProtection="1">
      <alignment horizontal="right" vertical="center"/>
      <protection hidden="1"/>
    </xf>
    <xf numFmtId="166" fontId="1" fillId="0" borderId="8" xfId="1" applyNumberFormat="1" applyFont="1" applyBorder="1" applyAlignment="1" applyProtection="1">
      <alignment horizontal="right" vertical="center"/>
      <protection locked="0"/>
    </xf>
    <xf numFmtId="0" fontId="20" fillId="18" borderId="0" xfId="0" applyFont="1" applyFill="1" applyAlignment="1" applyProtection="1">
      <alignment horizontal="right" vertical="center"/>
      <protection hidden="1"/>
    </xf>
    <xf numFmtId="10" fontId="8" fillId="18" borderId="0" xfId="0" applyNumberFormat="1" applyFont="1" applyFill="1" applyAlignment="1" applyProtection="1">
      <alignment vertical="center"/>
      <protection hidden="1"/>
    </xf>
    <xf numFmtId="4" fontId="52" fillId="18" borderId="143" xfId="0" applyNumberFormat="1" applyFont="1" applyFill="1" applyBorder="1" applyAlignment="1" applyProtection="1">
      <alignment vertical="center"/>
      <protection hidden="1"/>
    </xf>
    <xf numFmtId="166" fontId="8" fillId="18" borderId="48" xfId="0" applyNumberFormat="1" applyFont="1" applyFill="1" applyBorder="1" applyAlignment="1" applyProtection="1">
      <alignment horizontal="right" vertical="center"/>
      <protection hidden="1"/>
    </xf>
    <xf numFmtId="10" fontId="8" fillId="18" borderId="0" xfId="0" applyNumberFormat="1" applyFont="1" applyFill="1" applyAlignment="1" applyProtection="1">
      <alignment horizontal="right" vertical="center"/>
      <protection hidden="1"/>
    </xf>
    <xf numFmtId="44" fontId="15" fillId="18" borderId="0" xfId="0" applyNumberFormat="1" applyFont="1" applyFill="1" applyAlignment="1" applyProtection="1">
      <alignment vertical="center"/>
      <protection hidden="1"/>
    </xf>
    <xf numFmtId="44" fontId="15" fillId="18" borderId="0" xfId="0" applyNumberFormat="1" applyFont="1" applyFill="1" applyAlignment="1" applyProtection="1">
      <alignment vertical="center"/>
      <protection locked="0" hidden="1"/>
    </xf>
    <xf numFmtId="0" fontId="3" fillId="18" borderId="0" xfId="0" applyFont="1" applyFill="1" applyAlignment="1" applyProtection="1">
      <alignment horizontal="center" vertical="center"/>
      <protection hidden="1"/>
    </xf>
    <xf numFmtId="44" fontId="3" fillId="18" borderId="0" xfId="0" applyNumberFormat="1" applyFont="1" applyFill="1" applyAlignment="1" applyProtection="1">
      <alignment vertical="center"/>
      <protection hidden="1"/>
    </xf>
    <xf numFmtId="0" fontId="6" fillId="0" borderId="144" xfId="0" applyFont="1" applyBorder="1" applyAlignment="1" applyProtection="1">
      <alignment horizontal="left" vertical="center"/>
      <protection locked="0"/>
    </xf>
    <xf numFmtId="44" fontId="6" fillId="0" borderId="42" xfId="2" applyNumberFormat="1" applyFont="1" applyBorder="1" applyAlignment="1" applyProtection="1">
      <alignment vertical="center"/>
      <protection locked="0"/>
    </xf>
    <xf numFmtId="44" fontId="6" fillId="0" borderId="10" xfId="2" applyNumberFormat="1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left" vertical="center"/>
      <protection locked="0"/>
    </xf>
    <xf numFmtId="0" fontId="6" fillId="0" borderId="145" xfId="0" applyFont="1" applyBorder="1" applyAlignment="1" applyProtection="1">
      <alignment horizontal="left" vertical="center" wrapText="1"/>
      <protection locked="0"/>
    </xf>
    <xf numFmtId="44" fontId="6" fillId="0" borderId="42" xfId="0" applyNumberFormat="1" applyFont="1" applyBorder="1" applyAlignment="1" applyProtection="1">
      <alignment vertical="center"/>
      <protection locked="0"/>
    </xf>
    <xf numFmtId="0" fontId="6" fillId="0" borderId="146" xfId="0" applyFont="1" applyBorder="1" applyAlignment="1" applyProtection="1">
      <alignment horizontal="left" vertical="center" wrapText="1"/>
      <protection locked="0"/>
    </xf>
    <xf numFmtId="44" fontId="6" fillId="0" borderId="10" xfId="0" applyNumberFormat="1" applyFont="1" applyBorder="1" applyAlignment="1" applyProtection="1">
      <alignment vertical="center"/>
      <protection locked="0"/>
    </xf>
    <xf numFmtId="0" fontId="6" fillId="0" borderId="44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6" fillId="0" borderId="144" xfId="0" applyFont="1" applyBorder="1" applyAlignment="1" applyProtection="1">
      <alignment horizontal="left" vertical="center" wrapText="1"/>
      <protection locked="0"/>
    </xf>
    <xf numFmtId="0" fontId="6" fillId="0" borderId="147" xfId="0" applyFont="1" applyBorder="1" applyAlignment="1" applyProtection="1">
      <alignment horizontal="left" vertical="center" wrapText="1"/>
      <protection locked="0"/>
    </xf>
    <xf numFmtId="0" fontId="6" fillId="0" borderId="148" xfId="0" applyFont="1" applyBorder="1" applyAlignment="1" applyProtection="1">
      <alignment vertical="center"/>
      <protection locked="0"/>
    </xf>
    <xf numFmtId="0" fontId="6" fillId="0" borderId="149" xfId="0" applyFont="1" applyBorder="1" applyAlignment="1" applyProtection="1">
      <alignment vertical="center"/>
      <protection locked="0"/>
    </xf>
    <xf numFmtId="44" fontId="6" fillId="0" borderId="87" xfId="2" applyNumberFormat="1" applyFont="1" applyBorder="1" applyAlignment="1" applyProtection="1">
      <alignment vertical="center"/>
      <protection locked="0"/>
    </xf>
    <xf numFmtId="166" fontId="6" fillId="0" borderId="10" xfId="0" applyNumberFormat="1" applyFont="1" applyBorder="1" applyAlignment="1">
      <alignment vertical="center"/>
    </xf>
    <xf numFmtId="166" fontId="6" fillId="0" borderId="87" xfId="1" applyNumberFormat="1" applyFont="1" applyBorder="1" applyAlignment="1" applyProtection="1">
      <alignment horizontal="right" vertical="center"/>
      <protection locked="0"/>
    </xf>
    <xf numFmtId="0" fontId="20" fillId="0" borderId="20" xfId="0" applyFont="1" applyBorder="1" applyAlignment="1" applyProtection="1">
      <alignment horizontal="left" vertical="center"/>
      <protection hidden="1"/>
    </xf>
    <xf numFmtId="166" fontId="3" fillId="0" borderId="42" xfId="0" applyNumberFormat="1" applyFont="1" applyBorder="1" applyAlignment="1" applyProtection="1">
      <alignment horizontal="right" vertical="center"/>
      <protection hidden="1"/>
    </xf>
    <xf numFmtId="166" fontId="6" fillId="0" borderId="120" xfId="0" applyNumberFormat="1" applyFont="1" applyBorder="1" applyAlignment="1" applyProtection="1">
      <alignment horizontal="right" vertical="center"/>
      <protection hidden="1"/>
    </xf>
    <xf numFmtId="166" fontId="3" fillId="0" borderId="11" xfId="0" applyNumberFormat="1" applyFont="1" applyBorder="1" applyAlignment="1" applyProtection="1">
      <alignment horizontal="right" vertical="center"/>
      <protection hidden="1"/>
    </xf>
    <xf numFmtId="166" fontId="8" fillId="2" borderId="91" xfId="0" applyNumberFormat="1" applyFont="1" applyFill="1" applyBorder="1" applyAlignment="1" applyProtection="1">
      <alignment horizontal="right" vertical="center"/>
      <protection hidden="1"/>
    </xf>
    <xf numFmtId="166" fontId="8" fillId="0" borderId="91" xfId="0" applyNumberFormat="1" applyFont="1" applyBorder="1" applyAlignment="1" applyProtection="1">
      <alignment horizontal="right" vertical="center"/>
      <protection hidden="1"/>
    </xf>
    <xf numFmtId="10" fontId="8" fillId="2" borderId="91" xfId="0" applyNumberFormat="1" applyFont="1" applyFill="1" applyBorder="1" applyAlignment="1" applyProtection="1">
      <alignment horizontal="right" vertical="center"/>
      <protection hidden="1"/>
    </xf>
    <xf numFmtId="10" fontId="8" fillId="2" borderId="92" xfId="0" applyNumberFormat="1" applyFont="1" applyFill="1" applyBorder="1" applyAlignment="1" applyProtection="1">
      <alignment horizontal="right" vertical="center"/>
      <protection hidden="1"/>
    </xf>
    <xf numFmtId="0" fontId="20" fillId="0" borderId="150" xfId="0" applyFont="1" applyBorder="1" applyAlignment="1" applyProtection="1">
      <alignment vertical="center"/>
      <protection hidden="1"/>
    </xf>
    <xf numFmtId="0" fontId="20" fillId="0" borderId="91" xfId="0" applyFont="1" applyBorder="1" applyAlignment="1" applyProtection="1">
      <alignment horizontal="right" vertical="center"/>
      <protection hidden="1"/>
    </xf>
    <xf numFmtId="0" fontId="53" fillId="0" borderId="10" xfId="0" applyFont="1" applyBorder="1" applyProtection="1">
      <protection locked="0"/>
    </xf>
    <xf numFmtId="167" fontId="53" fillId="0" borderId="10" xfId="0" applyNumberFormat="1" applyFont="1" applyBorder="1" applyProtection="1">
      <protection locked="0"/>
    </xf>
    <xf numFmtId="43" fontId="53" fillId="0" borderId="10" xfId="0" applyNumberFormat="1" applyFont="1" applyBorder="1" applyProtection="1">
      <protection locked="0"/>
    </xf>
    <xf numFmtId="4" fontId="6" fillId="0" borderId="87" xfId="2" applyNumberFormat="1" applyFont="1" applyBorder="1" applyAlignment="1" applyProtection="1">
      <alignment horizontal="right" vertical="center"/>
      <protection locked="0" hidden="1"/>
    </xf>
    <xf numFmtId="166" fontId="6" fillId="0" borderId="8" xfId="0" applyNumberFormat="1" applyFont="1" applyBorder="1" applyAlignment="1" applyProtection="1">
      <alignment horizontal="right" vertical="center"/>
      <protection hidden="1"/>
    </xf>
    <xf numFmtId="0" fontId="6" fillId="0" borderId="89" xfId="0" applyFont="1" applyBorder="1" applyAlignment="1">
      <alignment horizontal="center" vertical="center"/>
    </xf>
    <xf numFmtId="0" fontId="6" fillId="0" borderId="87" xfId="0" applyFont="1" applyBorder="1" applyAlignment="1" applyProtection="1">
      <alignment horizontal="left" vertical="center" wrapText="1"/>
      <protection locked="0"/>
    </xf>
    <xf numFmtId="44" fontId="6" fillId="0" borderId="87" xfId="0" applyNumberFormat="1" applyFont="1" applyBorder="1" applyAlignment="1" applyProtection="1">
      <alignment vertical="center"/>
      <protection locked="0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7" fillId="0" borderId="98" xfId="0" applyFont="1" applyBorder="1" applyAlignment="1">
      <alignment horizontal="center" vertical="center"/>
    </xf>
    <xf numFmtId="0" fontId="7" fillId="0" borderId="9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100" xfId="0" applyFont="1" applyBorder="1" applyAlignment="1">
      <alignment horizontal="center" vertical="center"/>
    </xf>
    <xf numFmtId="0" fontId="1" fillId="0" borderId="0" xfId="0" applyFont="1" applyAlignment="1" applyProtection="1">
      <alignment horizontal="left" vertical="center" wrapText="1"/>
      <protection locked="0" hidden="1"/>
    </xf>
    <xf numFmtId="0" fontId="3" fillId="19" borderId="0" xfId="0" applyFont="1" applyFill="1" applyAlignment="1">
      <alignment horizontal="center"/>
    </xf>
    <xf numFmtId="0" fontId="0" fillId="19" borderId="0" xfId="0" applyFill="1" applyAlignment="1">
      <alignment horizontal="center"/>
    </xf>
    <xf numFmtId="0" fontId="8" fillId="2" borderId="3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" fontId="3" fillId="2" borderId="12" xfId="0" applyNumberFormat="1" applyFont="1" applyFill="1" applyBorder="1" applyAlignment="1">
      <alignment horizontal="right" vertical="center"/>
    </xf>
    <xf numFmtId="1" fontId="3" fillId="2" borderId="10" xfId="0" applyNumberFormat="1" applyFont="1" applyFill="1" applyBorder="1" applyAlignment="1">
      <alignment horizontal="right" vertical="center"/>
    </xf>
    <xf numFmtId="0" fontId="8" fillId="2" borderId="78" xfId="0" applyFont="1" applyFill="1" applyBorder="1" applyAlignment="1">
      <alignment horizontal="center"/>
    </xf>
    <xf numFmtId="0" fontId="8" fillId="2" borderId="101" xfId="0" applyFont="1" applyFill="1" applyBorder="1" applyAlignment="1">
      <alignment horizontal="center"/>
    </xf>
    <xf numFmtId="0" fontId="8" fillId="2" borderId="102" xfId="0" applyFont="1" applyFill="1" applyBorder="1" applyAlignment="1">
      <alignment horizontal="center"/>
    </xf>
    <xf numFmtId="4" fontId="5" fillId="2" borderId="4" xfId="2" applyNumberFormat="1" applyFont="1" applyFill="1" applyBorder="1" applyAlignment="1">
      <alignment horizontal="center" vertical="center"/>
    </xf>
    <xf numFmtId="1" fontId="2" fillId="2" borderId="12" xfId="0" applyNumberFormat="1" applyFont="1" applyFill="1" applyBorder="1" applyAlignment="1">
      <alignment horizontal="right" vertical="center"/>
    </xf>
    <xf numFmtId="1" fontId="2" fillId="2" borderId="10" xfId="0" applyNumberFormat="1" applyFont="1" applyFill="1" applyBorder="1" applyAlignment="1">
      <alignment horizontal="right" vertical="center"/>
    </xf>
    <xf numFmtId="165" fontId="5" fillId="2" borderId="88" xfId="0" applyNumberFormat="1" applyFont="1" applyFill="1" applyBorder="1" applyAlignment="1">
      <alignment horizontal="center" vertical="center"/>
    </xf>
    <xf numFmtId="165" fontId="5" fillId="2" borderId="78" xfId="0" applyNumberFormat="1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>
      <alignment horizontal="center" vertical="center"/>
    </xf>
    <xf numFmtId="165" fontId="5" fillId="2" borderId="10" xfId="0" applyNumberFormat="1" applyFont="1" applyFill="1" applyBorder="1" applyAlignment="1">
      <alignment horizontal="center" vertical="center"/>
    </xf>
    <xf numFmtId="165" fontId="5" fillId="2" borderId="3" xfId="0" applyNumberFormat="1" applyFont="1" applyFill="1" applyBorder="1" applyAlignment="1">
      <alignment horizontal="right" vertical="center"/>
    </xf>
    <xf numFmtId="165" fontId="5" fillId="2" borderId="4" xfId="0" applyNumberFormat="1" applyFont="1" applyFill="1" applyBorder="1" applyAlignment="1">
      <alignment horizontal="right" vertical="center"/>
    </xf>
    <xf numFmtId="0" fontId="8" fillId="2" borderId="78" xfId="0" applyFont="1" applyFill="1" applyBorder="1" applyAlignment="1" applyProtection="1">
      <alignment horizontal="center"/>
      <protection locked="0"/>
    </xf>
    <xf numFmtId="165" fontId="5" fillId="2" borderId="103" xfId="0" applyNumberFormat="1" applyFont="1" applyFill="1" applyBorder="1" applyAlignment="1">
      <alignment horizontal="right" vertical="center"/>
    </xf>
    <xf numFmtId="165" fontId="5" fillId="2" borderId="104" xfId="0" applyNumberFormat="1" applyFont="1" applyFill="1" applyBorder="1" applyAlignment="1">
      <alignment horizontal="right" vertical="center"/>
    </xf>
    <xf numFmtId="4" fontId="5" fillId="2" borderId="104" xfId="2" applyNumberFormat="1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1" fontId="6" fillId="2" borderId="12" xfId="0" applyNumberFormat="1" applyFont="1" applyFill="1" applyBorder="1" applyAlignment="1">
      <alignment horizontal="right" vertical="center"/>
    </xf>
    <xf numFmtId="1" fontId="6" fillId="2" borderId="10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2" fillId="2" borderId="2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8" fillId="2" borderId="105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8" fillId="2" borderId="100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8" fillId="2" borderId="105" xfId="0" applyFont="1" applyFill="1" applyBorder="1" applyAlignment="1">
      <alignment horizontal="center" vertical="center" textRotation="90"/>
    </xf>
    <xf numFmtId="0" fontId="8" fillId="2" borderId="53" xfId="0" applyFont="1" applyFill="1" applyBorder="1" applyAlignment="1">
      <alignment horizontal="center" vertical="center" textRotation="90"/>
    </xf>
    <xf numFmtId="0" fontId="8" fillId="2" borderId="100" xfId="0" applyFont="1" applyFill="1" applyBorder="1" applyAlignment="1">
      <alignment horizontal="center" vertical="center" textRotation="90"/>
    </xf>
    <xf numFmtId="0" fontId="8" fillId="2" borderId="17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102" xfId="0" applyFont="1" applyFill="1" applyBorder="1" applyAlignment="1" applyProtection="1">
      <alignment horizontal="center"/>
      <protection locked="0"/>
    </xf>
    <xf numFmtId="0" fontId="1" fillId="19" borderId="0" xfId="0" applyFont="1" applyFill="1" applyAlignment="1">
      <alignment horizontal="center" vertical="center"/>
    </xf>
    <xf numFmtId="0" fontId="8" fillId="19" borderId="78" xfId="0" applyFont="1" applyFill="1" applyBorder="1" applyAlignment="1">
      <alignment horizontal="center"/>
    </xf>
    <xf numFmtId="0" fontId="5" fillId="19" borderId="12" xfId="0" applyFont="1" applyFill="1" applyBorder="1" applyAlignment="1">
      <alignment horizontal="center" vertical="center"/>
    </xf>
    <xf numFmtId="0" fontId="5" fillId="19" borderId="10" xfId="0" applyFont="1" applyFill="1" applyBorder="1" applyAlignment="1">
      <alignment horizontal="center" vertical="center"/>
    </xf>
    <xf numFmtId="0" fontId="0" fillId="19" borderId="0" xfId="0" applyFill="1" applyAlignment="1">
      <alignment horizontal="center" vertical="center"/>
    </xf>
    <xf numFmtId="0" fontId="15" fillId="19" borderId="0" xfId="0" applyFont="1" applyFill="1" applyAlignment="1">
      <alignment horizontal="center" vertical="center" textRotation="88"/>
    </xf>
    <xf numFmtId="0" fontId="8" fillId="19" borderId="78" xfId="0" applyFont="1" applyFill="1" applyBorder="1" applyAlignment="1" applyProtection="1">
      <alignment horizontal="center"/>
      <protection locked="0"/>
    </xf>
    <xf numFmtId="0" fontId="51" fillId="18" borderId="0" xfId="0" applyFont="1" applyFill="1" applyAlignment="1">
      <alignment horizontal="center"/>
    </xf>
    <xf numFmtId="0" fontId="6" fillId="18" borderId="0" xfId="0" applyFont="1" applyFill="1" applyAlignment="1">
      <alignment horizontal="center" textRotation="90"/>
    </xf>
    <xf numFmtId="0" fontId="8" fillId="2" borderId="101" xfId="0" applyFont="1" applyFill="1" applyBorder="1" applyAlignment="1">
      <alignment horizontal="center" vertical="center"/>
    </xf>
    <xf numFmtId="0" fontId="8" fillId="2" borderId="108" xfId="0" applyFont="1" applyFill="1" applyBorder="1" applyAlignment="1">
      <alignment horizontal="center" vertical="center"/>
    </xf>
    <xf numFmtId="0" fontId="8" fillId="2" borderId="102" xfId="0" applyFont="1" applyFill="1" applyBorder="1" applyAlignment="1">
      <alignment horizontal="center" vertical="center"/>
    </xf>
    <xf numFmtId="0" fontId="3" fillId="18" borderId="0" xfId="0" applyFont="1" applyFill="1" applyAlignment="1">
      <alignment horizontal="center"/>
    </xf>
    <xf numFmtId="0" fontId="0" fillId="18" borderId="0" xfId="0" applyFill="1" applyAlignment="1">
      <alignment horizontal="center"/>
    </xf>
    <xf numFmtId="0" fontId="16" fillId="18" borderId="26" xfId="0" applyFont="1" applyFill="1" applyBorder="1" applyAlignment="1" applyProtection="1">
      <alignment horizontal="center" vertical="center" textRotation="90" wrapText="1"/>
      <protection hidden="1"/>
    </xf>
    <xf numFmtId="0" fontId="6" fillId="0" borderId="88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16" fillId="0" borderId="44" xfId="0" applyFont="1" applyBorder="1" applyAlignment="1" applyProtection="1">
      <alignment horizontal="center" vertical="center" textRotation="90"/>
      <protection hidden="1"/>
    </xf>
    <xf numFmtId="0" fontId="16" fillId="0" borderId="42" xfId="0" applyFont="1" applyBorder="1" applyAlignment="1" applyProtection="1">
      <alignment horizontal="center" vertical="center" textRotation="90"/>
      <protection hidden="1"/>
    </xf>
    <xf numFmtId="0" fontId="20" fillId="2" borderId="0" xfId="0" applyFont="1" applyFill="1" applyAlignment="1" applyProtection="1">
      <alignment horizontal="center"/>
      <protection hidden="1"/>
    </xf>
    <xf numFmtId="0" fontId="16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left" vertical="center" wrapText="1"/>
      <protection hidden="1"/>
    </xf>
    <xf numFmtId="0" fontId="9" fillId="0" borderId="90" xfId="0" applyFont="1" applyBorder="1" applyAlignment="1" applyProtection="1">
      <alignment horizontal="center" vertical="center" textRotation="90" wrapText="1"/>
      <protection hidden="1"/>
    </xf>
    <xf numFmtId="0" fontId="9" fillId="0" borderId="46" xfId="0" applyFont="1" applyBorder="1" applyAlignment="1" applyProtection="1">
      <alignment horizontal="center" vertical="center" textRotation="90" wrapText="1"/>
      <protection hidden="1"/>
    </xf>
    <xf numFmtId="0" fontId="9" fillId="0" borderId="78" xfId="0" applyFont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19" fillId="0" borderId="18" xfId="0" applyFont="1" applyBorder="1" applyAlignment="1" applyProtection="1">
      <alignment horizontal="center" vertical="center" wrapText="1"/>
      <protection hidden="1"/>
    </xf>
    <xf numFmtId="0" fontId="19" fillId="0" borderId="47" xfId="0" applyFont="1" applyBorder="1" applyAlignment="1" applyProtection="1">
      <alignment horizontal="center" vertical="center" wrapText="1"/>
      <protection hidden="1"/>
    </xf>
    <xf numFmtId="0" fontId="20" fillId="0" borderId="78" xfId="0" applyFont="1" applyBorder="1" applyAlignment="1" applyProtection="1">
      <alignment horizontal="center" vertical="center"/>
      <protection hidden="1"/>
    </xf>
    <xf numFmtId="0" fontId="20" fillId="0" borderId="4" xfId="0" applyFont="1" applyBorder="1" applyAlignment="1" applyProtection="1">
      <alignment horizontal="center" vertical="center"/>
      <protection hidden="1"/>
    </xf>
    <xf numFmtId="0" fontId="20" fillId="2" borderId="78" xfId="0" applyFont="1" applyFill="1" applyBorder="1" applyAlignment="1" applyProtection="1">
      <alignment horizontal="center" vertical="center"/>
      <protection hidden="1"/>
    </xf>
    <xf numFmtId="0" fontId="26" fillId="2" borderId="78" xfId="0" applyFont="1" applyFill="1" applyBorder="1" applyAlignment="1" applyProtection="1">
      <alignment horizontal="center" vertical="center" wrapText="1"/>
      <protection hidden="1"/>
    </xf>
    <xf numFmtId="0" fontId="26" fillId="2" borderId="4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0" fillId="0" borderId="0" xfId="0" applyFont="1" applyAlignment="1" applyProtection="1">
      <alignment horizontal="right" vertical="center"/>
      <protection locked="0"/>
    </xf>
    <xf numFmtId="0" fontId="20" fillId="0" borderId="29" xfId="0" applyFont="1" applyBorder="1" applyAlignment="1">
      <alignment horizontal="center"/>
    </xf>
    <xf numFmtId="0" fontId="3" fillId="0" borderId="88" xfId="0" applyFont="1" applyBorder="1" applyAlignment="1">
      <alignment vertical="center" textRotation="90"/>
    </xf>
    <xf numFmtId="0" fontId="3" fillId="0" borderId="12" xfId="0" applyFont="1" applyBorder="1" applyAlignment="1">
      <alignment vertical="center" textRotation="90"/>
    </xf>
    <xf numFmtId="0" fontId="3" fillId="0" borderId="3" xfId="0" applyFont="1" applyBorder="1" applyAlignment="1">
      <alignment vertical="center" textRotation="90"/>
    </xf>
    <xf numFmtId="0" fontId="3" fillId="0" borderId="44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2" fillId="0" borderId="102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textRotation="90" wrapText="1"/>
    </xf>
    <xf numFmtId="0" fontId="0" fillId="0" borderId="0" xfId="0" applyAlignment="1">
      <alignment textRotation="90" wrapText="1"/>
    </xf>
    <xf numFmtId="0" fontId="3" fillId="0" borderId="106" xfId="0" applyFont="1" applyBorder="1" applyAlignment="1">
      <alignment horizontal="center" wrapText="1"/>
    </xf>
    <xf numFmtId="0" fontId="3" fillId="0" borderId="85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44" fontId="2" fillId="0" borderId="48" xfId="0" applyNumberFormat="1" applyFont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left"/>
    </xf>
    <xf numFmtId="0" fontId="3" fillId="3" borderId="51" xfId="0" applyFont="1" applyFill="1" applyBorder="1" applyAlignment="1">
      <alignment horizontal="left"/>
    </xf>
    <xf numFmtId="0" fontId="20" fillId="0" borderId="22" xfId="0" applyFont="1" applyBorder="1" applyAlignment="1" applyProtection="1">
      <alignment horizontal="right" vertical="center"/>
      <protection locked="0"/>
    </xf>
    <xf numFmtId="0" fontId="20" fillId="0" borderId="2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17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3" fillId="0" borderId="40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20" fillId="0" borderId="0" xfId="0" applyFont="1" applyAlignment="1" applyProtection="1">
      <alignment horizontal="center"/>
      <protection hidden="1"/>
    </xf>
    <xf numFmtId="0" fontId="16" fillId="0" borderId="0" xfId="0" applyFont="1" applyAlignment="1" applyProtection="1">
      <alignment horizontal="center"/>
      <protection hidden="1"/>
    </xf>
    <xf numFmtId="0" fontId="20" fillId="0" borderId="66" xfId="0" applyFont="1" applyBorder="1" applyAlignment="1" applyProtection="1">
      <alignment horizontal="right" vertical="center"/>
      <protection hidden="1"/>
    </xf>
    <xf numFmtId="0" fontId="3" fillId="0" borderId="66" xfId="0" applyFont="1" applyBorder="1" applyAlignment="1" applyProtection="1">
      <alignment horizontal="right" vertical="center"/>
      <protection hidden="1"/>
    </xf>
    <xf numFmtId="0" fontId="3" fillId="0" borderId="107" xfId="0" applyFont="1" applyBorder="1" applyAlignment="1" applyProtection="1">
      <alignment horizontal="right" vertical="center"/>
      <protection hidden="1"/>
    </xf>
    <xf numFmtId="0" fontId="26" fillId="2" borderId="35" xfId="0" applyFont="1" applyFill="1" applyBorder="1" applyAlignment="1" applyProtection="1">
      <alignment horizontal="center" vertical="center" wrapText="1"/>
      <protection hidden="1"/>
    </xf>
    <xf numFmtId="0" fontId="1" fillId="18" borderId="22" xfId="0" applyFont="1" applyFill="1" applyBorder="1" applyAlignment="1" applyProtection="1">
      <alignment horizontal="center" vertical="center"/>
      <protection hidden="1"/>
    </xf>
    <xf numFmtId="0" fontId="3" fillId="18" borderId="22" xfId="0" applyFont="1" applyFill="1" applyBorder="1" applyAlignment="1" applyProtection="1">
      <alignment horizontal="center" vertical="center"/>
      <protection hidden="1"/>
    </xf>
    <xf numFmtId="0" fontId="16" fillId="0" borderId="26" xfId="0" applyFont="1" applyBorder="1" applyAlignment="1" applyProtection="1">
      <alignment horizontal="center" vertical="center" textRotation="90"/>
      <protection hidden="1"/>
    </xf>
    <xf numFmtId="0" fontId="6" fillId="0" borderId="12" xfId="0" applyFont="1" applyBorder="1" applyAlignment="1" applyProtection="1">
      <alignment horizontal="center" vertical="center"/>
      <protection hidden="1"/>
    </xf>
    <xf numFmtId="0" fontId="20" fillId="0" borderId="10" xfId="0" applyFont="1" applyBorder="1" applyAlignment="1" applyProtection="1">
      <alignment horizontal="center" vertical="center"/>
      <protection hidden="1"/>
    </xf>
    <xf numFmtId="0" fontId="4" fillId="2" borderId="29" xfId="0" applyFont="1" applyFill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48" fillId="11" borderId="0" xfId="0" applyFont="1" applyFill="1" applyAlignment="1" applyProtection="1">
      <alignment horizontal="center" vertical="center" wrapText="1"/>
      <protection hidden="1"/>
    </xf>
    <xf numFmtId="0" fontId="45" fillId="11" borderId="0" xfId="0" applyFont="1" applyFill="1" applyAlignment="1" applyProtection="1">
      <alignment horizontal="center" vertical="center" wrapText="1"/>
      <protection hidden="1"/>
    </xf>
    <xf numFmtId="0" fontId="47" fillId="11" borderId="0" xfId="0" applyFont="1" applyFill="1" applyAlignment="1" applyProtection="1">
      <alignment horizontal="center" vertical="center" wrapText="1"/>
      <protection hidden="1"/>
    </xf>
    <xf numFmtId="0" fontId="49" fillId="11" borderId="0" xfId="0" applyFont="1" applyFill="1" applyAlignment="1" applyProtection="1">
      <alignment horizontal="center" vertical="center" textRotation="90"/>
      <protection hidden="1"/>
    </xf>
    <xf numFmtId="0" fontId="7" fillId="0" borderId="13" xfId="0" applyFont="1" applyBorder="1" applyAlignment="1" applyProtection="1">
      <alignment horizontal="center" vertical="center"/>
      <protection hidden="1"/>
    </xf>
    <xf numFmtId="0" fontId="7" fillId="0" borderId="14" xfId="0" applyFont="1" applyBorder="1" applyAlignment="1" applyProtection="1">
      <alignment horizontal="center" vertical="center"/>
      <protection hidden="1"/>
    </xf>
    <xf numFmtId="0" fontId="46" fillId="11" borderId="0" xfId="0" applyFont="1" applyFill="1" applyAlignment="1" applyProtection="1">
      <alignment horizontal="center" vertical="center"/>
      <protection hidden="1"/>
    </xf>
    <xf numFmtId="0" fontId="8" fillId="0" borderId="78" xfId="0" applyFont="1" applyBorder="1" applyAlignment="1" applyProtection="1">
      <alignment horizontal="center" vertical="center"/>
      <protection hidden="1"/>
    </xf>
    <xf numFmtId="0" fontId="8" fillId="0" borderId="10" xfId="0" applyFont="1" applyBorder="1" applyAlignment="1" applyProtection="1">
      <alignment horizontal="center" vertical="center"/>
      <protection hidden="1"/>
    </xf>
    <xf numFmtId="0" fontId="20" fillId="0" borderId="43" xfId="0" applyFont="1" applyBorder="1" applyAlignment="1" applyProtection="1">
      <alignment horizontal="right" vertical="center"/>
      <protection hidden="1"/>
    </xf>
    <xf numFmtId="0" fontId="20" fillId="0" borderId="107" xfId="0" applyFont="1" applyBorder="1" applyAlignment="1" applyProtection="1">
      <alignment horizontal="right" vertical="center"/>
      <protection hidden="1"/>
    </xf>
    <xf numFmtId="0" fontId="26" fillId="2" borderId="105" xfId="0" applyFont="1" applyFill="1" applyBorder="1" applyAlignment="1" applyProtection="1">
      <alignment horizontal="center" vertical="center" wrapText="1"/>
      <protection hidden="1"/>
    </xf>
    <xf numFmtId="0" fontId="26" fillId="2" borderId="24" xfId="0" applyFont="1" applyFill="1" applyBorder="1" applyAlignment="1" applyProtection="1">
      <alignment horizontal="center" vertical="center" wrapText="1"/>
      <protection hidden="1"/>
    </xf>
    <xf numFmtId="0" fontId="20" fillId="2" borderId="101" xfId="0" applyFont="1" applyFill="1" applyBorder="1" applyAlignment="1" applyProtection="1">
      <alignment horizontal="center" vertical="center"/>
      <protection hidden="1"/>
    </xf>
    <xf numFmtId="0" fontId="20" fillId="2" borderId="108" xfId="0" applyFont="1" applyFill="1" applyBorder="1" applyAlignment="1" applyProtection="1">
      <alignment horizontal="center" vertical="center"/>
      <protection hidden="1"/>
    </xf>
    <xf numFmtId="0" fontId="20" fillId="2" borderId="102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13" fillId="0" borderId="26" xfId="0" applyFont="1" applyBorder="1" applyAlignment="1" applyProtection="1">
      <alignment horizontal="left"/>
      <protection hidden="1"/>
    </xf>
    <xf numFmtId="0" fontId="13" fillId="0" borderId="0" xfId="0" applyFont="1" applyAlignment="1" applyProtection="1">
      <alignment horizontal="left"/>
      <protection hidden="1"/>
    </xf>
    <xf numFmtId="0" fontId="24" fillId="0" borderId="0" xfId="0" applyFont="1" applyAlignment="1" applyProtection="1">
      <alignment horizontal="right" vertical="center" wrapText="1"/>
      <protection hidden="1"/>
    </xf>
    <xf numFmtId="0" fontId="11" fillId="0" borderId="43" xfId="0" applyFont="1" applyBorder="1" applyAlignment="1" applyProtection="1">
      <alignment horizontal="center" vertical="top" wrapText="1"/>
      <protection hidden="1"/>
    </xf>
    <xf numFmtId="0" fontId="11" fillId="0" borderId="66" xfId="0" applyFont="1" applyBorder="1" applyAlignment="1" applyProtection="1">
      <alignment horizontal="center" vertical="top" wrapText="1"/>
      <protection hidden="1"/>
    </xf>
    <xf numFmtId="0" fontId="11" fillId="0" borderId="107" xfId="0" applyFont="1" applyBorder="1" applyAlignment="1" applyProtection="1">
      <alignment horizontal="center" vertical="top" wrapText="1"/>
      <protection hidden="1"/>
    </xf>
    <xf numFmtId="0" fontId="11" fillId="0" borderId="43" xfId="0" applyFont="1" applyBorder="1" applyAlignment="1" applyProtection="1">
      <alignment horizontal="center"/>
      <protection hidden="1"/>
    </xf>
    <xf numFmtId="0" fontId="11" fillId="0" borderId="66" xfId="0" applyFont="1" applyBorder="1" applyAlignment="1" applyProtection="1">
      <alignment horizontal="center"/>
      <protection hidden="1"/>
    </xf>
    <xf numFmtId="0" fontId="11" fillId="0" borderId="107" xfId="0" applyFont="1" applyBorder="1" applyAlignment="1" applyProtection="1">
      <alignment horizontal="center"/>
      <protection hidden="1"/>
    </xf>
    <xf numFmtId="0" fontId="13" fillId="0" borderId="26" xfId="0" applyFont="1" applyBorder="1" applyProtection="1">
      <protection hidden="1"/>
    </xf>
    <xf numFmtId="0" fontId="13" fillId="0" borderId="0" xfId="0" applyFont="1" applyProtection="1">
      <protection hidden="1"/>
    </xf>
    <xf numFmtId="0" fontId="11" fillId="0" borderId="99" xfId="0" applyFont="1" applyBorder="1" applyAlignment="1" applyProtection="1">
      <alignment horizontal="right"/>
      <protection hidden="1"/>
    </xf>
    <xf numFmtId="0" fontId="11" fillId="0" borderId="29" xfId="0" applyFont="1" applyBorder="1" applyAlignment="1" applyProtection="1">
      <alignment horizontal="right"/>
      <protection hidden="1"/>
    </xf>
    <xf numFmtId="0" fontId="13" fillId="0" borderId="134" xfId="0" applyFont="1" applyBorder="1" applyAlignment="1" applyProtection="1">
      <alignment vertical="top" wrapText="1"/>
      <protection hidden="1"/>
    </xf>
    <xf numFmtId="0" fontId="13" fillId="0" borderId="135" xfId="0" applyFont="1" applyBorder="1" applyAlignment="1" applyProtection="1">
      <alignment vertical="top" wrapText="1"/>
      <protection hidden="1"/>
    </xf>
    <xf numFmtId="0" fontId="13" fillId="0" borderId="137" xfId="0" applyFont="1" applyBorder="1" applyAlignment="1" applyProtection="1">
      <alignment horizontal="left" vertical="top" wrapText="1"/>
      <protection hidden="1"/>
    </xf>
    <xf numFmtId="0" fontId="13" fillId="0" borderId="138" xfId="0" applyFont="1" applyBorder="1" applyAlignment="1" applyProtection="1">
      <alignment horizontal="left" vertical="top" wrapText="1"/>
      <protection hidden="1"/>
    </xf>
    <xf numFmtId="0" fontId="11" fillId="0" borderId="140" xfId="0" applyFont="1" applyBorder="1" applyAlignment="1" applyProtection="1">
      <alignment horizontal="right" vertical="top" wrapText="1"/>
      <protection hidden="1"/>
    </xf>
    <xf numFmtId="0" fontId="11" fillId="0" borderId="141" xfId="0" applyFont="1" applyBorder="1" applyAlignment="1" applyProtection="1">
      <alignment horizontal="right" vertical="top" wrapText="1"/>
      <protection hidden="1"/>
    </xf>
    <xf numFmtId="4" fontId="20" fillId="0" borderId="0" xfId="0" applyNumberFormat="1" applyFont="1" applyAlignment="1" applyProtection="1">
      <alignment horizontal="center"/>
      <protection hidden="1"/>
    </xf>
    <xf numFmtId="4" fontId="16" fillId="0" borderId="0" xfId="0" applyNumberFormat="1" applyFont="1" applyAlignment="1" applyProtection="1">
      <alignment horizontal="center"/>
      <protection hidden="1"/>
    </xf>
    <xf numFmtId="0" fontId="13" fillId="0" borderId="130" xfId="0" applyFont="1" applyBorder="1" applyAlignment="1" applyProtection="1">
      <alignment horizontal="left" vertical="top" wrapText="1"/>
      <protection hidden="1"/>
    </xf>
    <xf numFmtId="0" fontId="13" fillId="0" borderId="131" xfId="0" applyFont="1" applyBorder="1" applyAlignment="1" applyProtection="1">
      <alignment horizontal="left" vertical="top" wrapText="1"/>
      <protection hidden="1"/>
    </xf>
    <xf numFmtId="0" fontId="24" fillId="0" borderId="0" xfId="0" applyFont="1" applyAlignment="1" applyProtection="1">
      <alignment horizontal="center" vertical="center" wrapText="1"/>
      <protection hidden="1"/>
    </xf>
    <xf numFmtId="0" fontId="0" fillId="2" borderId="0" xfId="0" applyFill="1" applyAlignment="1" applyProtection="1">
      <alignment horizontal="left"/>
      <protection hidden="1"/>
    </xf>
    <xf numFmtId="0" fontId="29" fillId="0" borderId="0" xfId="0" applyFont="1" applyAlignment="1" applyProtection="1">
      <alignment horizontal="center"/>
      <protection hidden="1"/>
    </xf>
    <xf numFmtId="0" fontId="30" fillId="0" borderId="23" xfId="0" applyFont="1" applyBorder="1" applyAlignment="1" applyProtection="1">
      <alignment horizontal="center" vertical="center"/>
      <protection hidden="1"/>
    </xf>
    <xf numFmtId="0" fontId="30" fillId="0" borderId="22" xfId="0" applyFont="1" applyBorder="1" applyAlignment="1" applyProtection="1">
      <alignment horizontal="center" vertical="center"/>
      <protection hidden="1"/>
    </xf>
    <xf numFmtId="0" fontId="30" fillId="0" borderId="24" xfId="0" applyFont="1" applyBorder="1" applyAlignment="1" applyProtection="1">
      <alignment horizontal="center" vertical="center"/>
      <protection hidden="1"/>
    </xf>
    <xf numFmtId="0" fontId="30" fillId="0" borderId="43" xfId="0" applyFont="1" applyBorder="1" applyAlignment="1" applyProtection="1">
      <alignment horizontal="center" vertical="center"/>
      <protection hidden="1"/>
    </xf>
    <xf numFmtId="0" fontId="30" fillId="0" borderId="66" xfId="0" applyFont="1" applyBorder="1" applyAlignment="1" applyProtection="1">
      <alignment horizontal="center" vertical="center"/>
      <protection hidden="1"/>
    </xf>
    <xf numFmtId="0" fontId="30" fillId="0" borderId="107" xfId="0" applyFont="1" applyBorder="1" applyAlignment="1" applyProtection="1">
      <alignment horizontal="center" vertical="center"/>
      <protection hidden="1"/>
    </xf>
    <xf numFmtId="0" fontId="28" fillId="0" borderId="26" xfId="0" applyFont="1" applyBorder="1" applyAlignment="1" applyProtection="1">
      <alignment horizontal="center" wrapText="1"/>
      <protection hidden="1"/>
    </xf>
    <xf numFmtId="0" fontId="28" fillId="0" borderId="0" xfId="0" applyFont="1" applyAlignment="1" applyProtection="1">
      <alignment horizontal="center" wrapText="1"/>
      <protection hidden="1"/>
    </xf>
    <xf numFmtId="0" fontId="20" fillId="2" borderId="22" xfId="0" applyFont="1" applyFill="1" applyBorder="1" applyAlignment="1" applyProtection="1">
      <alignment horizontal="center"/>
      <protection hidden="1"/>
    </xf>
    <xf numFmtId="0" fontId="31" fillId="0" borderId="26" xfId="0" applyFont="1" applyBorder="1" applyAlignment="1" applyProtection="1">
      <alignment horizontal="center" wrapText="1"/>
      <protection hidden="1"/>
    </xf>
    <xf numFmtId="0" fontId="31" fillId="0" borderId="0" xfId="0" applyFont="1" applyAlignment="1" applyProtection="1">
      <alignment horizontal="center" wrapText="1"/>
      <protection hidden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33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right"/>
    </xf>
    <xf numFmtId="0" fontId="0" fillId="10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7" borderId="10" xfId="0" applyFill="1" applyBorder="1" applyAlignment="1">
      <alignment horizontal="justify" vertical="center" wrapText="1"/>
    </xf>
    <xf numFmtId="0" fontId="25" fillId="0" borderId="10" xfId="0" applyFont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21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18" fillId="3" borderId="10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2" fillId="0" borderId="0" xfId="0" applyFont="1" applyAlignment="1">
      <alignment horizontal="left" vertical="top" wrapText="1"/>
    </xf>
    <xf numFmtId="0" fontId="0" fillId="3" borderId="10" xfId="0" applyFill="1" applyBorder="1" applyAlignment="1">
      <alignment horizontal="justify" vertical="center" wrapText="1"/>
    </xf>
    <xf numFmtId="0" fontId="1" fillId="7" borderId="10" xfId="0" applyFont="1" applyFill="1" applyBorder="1" applyAlignment="1">
      <alignment horizontal="justify" vertical="center" wrapText="1"/>
    </xf>
    <xf numFmtId="0" fontId="0" fillId="0" borderId="117" xfId="0" applyBorder="1" applyAlignment="1">
      <alignment horizontal="center" vertical="center" wrapText="1"/>
    </xf>
    <xf numFmtId="0" fontId="0" fillId="0" borderId="114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</cellXfs>
  <cellStyles count="4">
    <cellStyle name="Euro" xfId="1"/>
    <cellStyle name="Migliaia" xfId="3" builtinId="3"/>
    <cellStyle name="Migliaia [0]" xfId="2" builtinId="6"/>
    <cellStyle name="Normale" xfId="0" builtinId="0"/>
  </cellStyles>
  <dxfs count="5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10"/>
      </font>
      <fill>
        <patternFill>
          <bgColor indexed="13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  <fill>
        <patternFill>
          <bgColor indexed="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FF00"/>
        </patternFill>
      </fill>
    </dxf>
    <dxf>
      <font>
        <condense val="0"/>
        <extend val="0"/>
        <color indexed="10"/>
      </font>
      <fill>
        <patternFill>
          <bgColor indexed="13"/>
        </patternFill>
      </fill>
    </dxf>
    <dxf>
      <font>
        <condense val="0"/>
        <extend val="0"/>
        <color indexed="10"/>
      </font>
      <fill>
        <patternFill>
          <bgColor indexed="9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  <fill>
        <patternFill>
          <bgColor indexed="9"/>
        </patternFill>
      </fill>
    </dxf>
  </dxfs>
  <tableStyles count="0" defaultTableStyle="TableStyleMedium9" defaultPivotStyle="PivotStyleLight16"/>
  <colors>
    <mruColors>
      <color rgb="FF99FF99"/>
      <color rgb="FFFFFF00"/>
      <color rgb="FF0000FF"/>
      <color rgb="FF2DA5FF"/>
      <color rgb="FF0099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1533525</xdr:colOff>
      <xdr:row>0</xdr:row>
      <xdr:rowOff>383381</xdr:rowOff>
    </xdr:to>
    <xdr:pic>
      <xdr:nvPicPr>
        <xdr:cNvPr id="6430" name="Immagine 3" descr="image001.jpg">
          <a:extLst>
            <a:ext uri="{FF2B5EF4-FFF2-40B4-BE49-F238E27FC236}">
              <a16:creationId xmlns:a16="http://schemas.microsoft.com/office/drawing/2014/main" xmlns="" id="{00000000-0008-0000-0000-00001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66900" cy="3833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1661680</xdr:colOff>
      <xdr:row>5</xdr:row>
      <xdr:rowOff>19050</xdr:rowOff>
    </xdr:to>
    <xdr:pic>
      <xdr:nvPicPr>
        <xdr:cNvPr id="1383" name="Immagine 2" descr="image001.jpg">
          <a:extLst>
            <a:ext uri="{FF2B5EF4-FFF2-40B4-BE49-F238E27FC236}">
              <a16:creationId xmlns:a16="http://schemas.microsoft.com/office/drawing/2014/main" xmlns="" id="{00000000-0008-0000-01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384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1982066</xdr:colOff>
      <xdr:row>5</xdr:row>
      <xdr:rowOff>19050</xdr:rowOff>
    </xdr:to>
    <xdr:pic>
      <xdr:nvPicPr>
        <xdr:cNvPr id="2" name="Immagine 2" descr="image001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3320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1657350</xdr:colOff>
      <xdr:row>1</xdr:row>
      <xdr:rowOff>409575</xdr:rowOff>
    </xdr:to>
    <xdr:pic>
      <xdr:nvPicPr>
        <xdr:cNvPr id="3" name="Immagine 4" descr="image001.jp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6725"/>
          <a:ext cx="19907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104775</xdr:rowOff>
    </xdr:from>
    <xdr:to>
      <xdr:col>1</xdr:col>
      <xdr:colOff>1647825</xdr:colOff>
      <xdr:row>2</xdr:row>
      <xdr:rowOff>133350</xdr:rowOff>
    </xdr:to>
    <xdr:pic>
      <xdr:nvPicPr>
        <xdr:cNvPr id="7376" name="Immagine 3" descr="image001.jpg">
          <a:extLst>
            <a:ext uri="{FF2B5EF4-FFF2-40B4-BE49-F238E27FC236}">
              <a16:creationId xmlns:a16="http://schemas.microsoft.com/office/drawing/2014/main" xmlns="" id="{00000000-0008-0000-0400-0000D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04775"/>
          <a:ext cx="18859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57150</xdr:rowOff>
    </xdr:from>
    <xdr:to>
      <xdr:col>1</xdr:col>
      <xdr:colOff>1685925</xdr:colOff>
      <xdr:row>2</xdr:row>
      <xdr:rowOff>85725</xdr:rowOff>
    </xdr:to>
    <xdr:pic>
      <xdr:nvPicPr>
        <xdr:cNvPr id="8397" name="Immagine 3" descr="image001.jpg">
          <a:extLst>
            <a:ext uri="{FF2B5EF4-FFF2-40B4-BE49-F238E27FC236}">
              <a16:creationId xmlns:a16="http://schemas.microsoft.com/office/drawing/2014/main" xmlns="" id="{00000000-0008-0000-0500-0000C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57150"/>
          <a:ext cx="18859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85725</xdr:rowOff>
    </xdr:from>
    <xdr:to>
      <xdr:col>10</xdr:col>
      <xdr:colOff>0</xdr:colOff>
      <xdr:row>1</xdr:row>
      <xdr:rowOff>152400</xdr:rowOff>
    </xdr:to>
    <xdr:sp macro="" textlink="">
      <xdr:nvSpPr>
        <xdr:cNvPr id="10607" name="AutoShape 21">
          <a:extLst>
            <a:ext uri="{FF2B5EF4-FFF2-40B4-BE49-F238E27FC236}">
              <a16:creationId xmlns:a16="http://schemas.microsoft.com/office/drawing/2014/main" xmlns="" id="{00000000-0008-0000-0600-00006F290000}"/>
            </a:ext>
          </a:extLst>
        </xdr:cNvPr>
        <xdr:cNvSpPr>
          <a:spLocks noChangeArrowheads="1"/>
        </xdr:cNvSpPr>
      </xdr:nvSpPr>
      <xdr:spPr bwMode="auto">
        <a:xfrm flipV="1">
          <a:off x="6934200" y="247650"/>
          <a:ext cx="0" cy="66675"/>
        </a:xfrm>
        <a:prstGeom prst="rightArrow">
          <a:avLst>
            <a:gd name="adj1" fmla="val 50000"/>
            <a:gd name="adj2" fmla="val -2147483648"/>
          </a:avLst>
        </a:prstGeom>
        <a:solidFill>
          <a:srgbClr val="333333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1657350</xdr:colOff>
      <xdr:row>2</xdr:row>
      <xdr:rowOff>409575</xdr:rowOff>
    </xdr:to>
    <xdr:pic>
      <xdr:nvPicPr>
        <xdr:cNvPr id="10608" name="Immagine 4" descr="image001.jpg">
          <a:extLst>
            <a:ext uri="{FF2B5EF4-FFF2-40B4-BE49-F238E27FC236}">
              <a16:creationId xmlns:a16="http://schemas.microsoft.com/office/drawing/2014/main" xmlns="" id="{00000000-0008-0000-0600-00007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3850"/>
          <a:ext cx="19907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295275</xdr:rowOff>
    </xdr:from>
    <xdr:to>
      <xdr:col>1</xdr:col>
      <xdr:colOff>1657350</xdr:colOff>
      <xdr:row>2</xdr:row>
      <xdr:rowOff>409575</xdr:rowOff>
    </xdr:to>
    <xdr:pic>
      <xdr:nvPicPr>
        <xdr:cNvPr id="2686" name="Immagine 4" descr="image001.jpg">
          <a:extLst>
            <a:ext uri="{FF2B5EF4-FFF2-40B4-BE49-F238E27FC236}">
              <a16:creationId xmlns:a16="http://schemas.microsoft.com/office/drawing/2014/main" xmlns="" id="{00000000-0008-0000-07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6725"/>
          <a:ext cx="19907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</xdr:row>
      <xdr:rowOff>0</xdr:rowOff>
    </xdr:from>
    <xdr:to>
      <xdr:col>1</xdr:col>
      <xdr:colOff>2152650</xdr:colOff>
      <xdr:row>5</xdr:row>
      <xdr:rowOff>114300</xdr:rowOff>
    </xdr:to>
    <xdr:pic>
      <xdr:nvPicPr>
        <xdr:cNvPr id="12470" name="Immagine 3" descr="image001.jpg">
          <a:extLst>
            <a:ext uri="{FF2B5EF4-FFF2-40B4-BE49-F238E27FC236}">
              <a16:creationId xmlns:a16="http://schemas.microsoft.com/office/drawing/2014/main" xmlns="" id="{00000000-0008-0000-0800-0000B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125" y="323850"/>
          <a:ext cx="21336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1847850</xdr:colOff>
      <xdr:row>3</xdr:row>
      <xdr:rowOff>9525</xdr:rowOff>
    </xdr:to>
    <xdr:pic>
      <xdr:nvPicPr>
        <xdr:cNvPr id="18457" name="Immagine 2">
          <a:extLst>
            <a:ext uri="{FF2B5EF4-FFF2-40B4-BE49-F238E27FC236}">
              <a16:creationId xmlns:a16="http://schemas.microsoft.com/office/drawing/2014/main" xmlns="" id="{00000000-0008-0000-0900-000019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431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</xdr:col>
      <xdr:colOff>1714500</xdr:colOff>
      <xdr:row>2</xdr:row>
      <xdr:rowOff>95250</xdr:rowOff>
    </xdr:to>
    <xdr:pic>
      <xdr:nvPicPr>
        <xdr:cNvPr id="17473" name="Immagine 2">
          <a:extLst>
            <a:ext uri="{FF2B5EF4-FFF2-40B4-BE49-F238E27FC236}">
              <a16:creationId xmlns:a16="http://schemas.microsoft.com/office/drawing/2014/main" xmlns="" id="{00000000-0008-0000-0A00-0000414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19621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4</xdr:row>
      <xdr:rowOff>66675</xdr:rowOff>
    </xdr:from>
    <xdr:to>
      <xdr:col>11</xdr:col>
      <xdr:colOff>0</xdr:colOff>
      <xdr:row>15</xdr:row>
      <xdr:rowOff>161925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xmlns="" id="{00000000-0008-0000-0B00-000010140000}"/>
            </a:ext>
          </a:extLst>
        </xdr:cNvPr>
        <xdr:cNvSpPr txBox="1">
          <a:spLocks noChangeArrowheads="1"/>
        </xdr:cNvSpPr>
      </xdr:nvSpPr>
      <xdr:spPr bwMode="auto">
        <a:xfrm>
          <a:off x="866775" y="66675"/>
          <a:ext cx="5943600" cy="3314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it-IT" sz="1100" b="1" i="0" u="sng" strike="noStrike">
              <a:solidFill>
                <a:srgbClr val="000000"/>
              </a:solidFill>
              <a:latin typeface="Calibri"/>
            </a:rPr>
            <a:t>Quida operativa per l'utilizzo del file:</a:t>
          </a:r>
          <a:endParaRPr lang="it-IT" sz="1100" b="0" i="0" u="sng" strike="noStrike">
            <a:solidFill>
              <a:srgbClr val="000000"/>
            </a:solidFill>
            <a:latin typeface="Calibri"/>
          </a:endParaRPr>
        </a:p>
        <a:p>
          <a:pPr algn="l" rtl="1">
            <a:defRPr sz="1000"/>
          </a:pPr>
          <a:r>
            <a:rPr lang="it-IT" sz="1100" b="0" i="0" u="sng" strike="noStrike">
              <a:solidFill>
                <a:srgbClr val="000000"/>
              </a:solidFill>
              <a:latin typeface="Calibri"/>
            </a:rPr>
            <a:t>Trascrivere i dati soltanto nei fogli di lavoro: "BIL.PREV.", "1^ NOTA CASSA", "RR. AA." , "RR.PP.",  "CONS.ENTR"</a:t>
          </a:r>
          <a:r>
            <a:rPr lang="it-IT" sz="1100" b="0" i="0" u="sng" strike="noStrike" baseline="0">
              <a:solidFill>
                <a:srgbClr val="000000"/>
              </a:solidFill>
              <a:latin typeface="Calibri"/>
            </a:rPr>
            <a:t>,  "CONS.USC., "STATO_PATR." ,"Reg_Stato_Patr" e "IMPEGNI"</a:t>
          </a:r>
          <a:r>
            <a:rPr lang="it-IT" sz="1100" b="0" i="0" u="sng" strike="noStrike">
              <a:solidFill>
                <a:srgbClr val="000000"/>
              </a:solidFill>
              <a:latin typeface="Calibri"/>
            </a:rPr>
            <a:t> </a:t>
          </a:r>
          <a:endParaRPr lang="it-IT" sz="1000" b="0" i="0" strike="noStrike">
            <a:solidFill>
              <a:srgbClr val="000000"/>
            </a:solidFill>
            <a:latin typeface="Calibri"/>
          </a:endParaRPr>
        </a:p>
        <a:p>
          <a:pPr algn="l" rtl="1">
            <a:defRPr sz="1000"/>
          </a:pPr>
          <a:endParaRPr lang="it-IT" sz="1100" b="0" i="0" u="sng" strike="noStrike">
            <a:solidFill>
              <a:srgbClr val="000000"/>
            </a:solidFill>
            <a:latin typeface="Calibri"/>
          </a:endParaRPr>
        </a:p>
        <a:p>
          <a:pPr algn="l" rtl="1">
            <a:defRPr sz="1000"/>
          </a:pPr>
          <a:r>
            <a:rPr lang="it-IT" sz="1100" b="0" i="0" u="sng" strike="noStrike">
              <a:solidFill>
                <a:srgbClr val="000000"/>
              </a:solidFill>
              <a:latin typeface="Calibri"/>
            </a:rPr>
            <a:t>Nel foglio </a:t>
          </a:r>
          <a:r>
            <a:rPr lang="it-IT" sz="1100" b="1" i="0" u="sng" strike="noStrike">
              <a:solidFill>
                <a:srgbClr val="000000"/>
              </a:solidFill>
              <a:latin typeface="Calibri"/>
            </a:rPr>
            <a:t>"Preventivo"</a:t>
          </a:r>
          <a:r>
            <a:rPr lang="it-IT" sz="1100" b="0" i="0" u="sng" strike="noStrike">
              <a:solidFill>
                <a:srgbClr val="000000"/>
              </a:solidFill>
              <a:latin typeface="Calibri"/>
            </a:rPr>
            <a:t> </a:t>
          </a:r>
          <a:r>
            <a:rPr lang="it-IT" sz="1100" b="0" i="0">
              <a:latin typeface="+mn-lt"/>
              <a:ea typeface="+mn-ea"/>
              <a:cs typeface="+mn-cs"/>
            </a:rPr>
            <a:t>personalizzarlo con i dati dell'associazione (</a:t>
          </a:r>
          <a:r>
            <a:rPr lang="it-IT" sz="1100" b="1" i="0">
              <a:latin typeface="+mn-lt"/>
              <a:ea typeface="+mn-ea"/>
              <a:cs typeface="+mn-cs"/>
            </a:rPr>
            <a:t>cella A2</a:t>
          </a:r>
          <a:r>
            <a:rPr lang="it-IT" sz="1100" b="0" i="0">
              <a:latin typeface="+mn-lt"/>
              <a:ea typeface="+mn-ea"/>
              <a:cs typeface="+mn-cs"/>
            </a:rPr>
            <a:t>)  </a:t>
          </a:r>
          <a:r>
            <a:rPr lang="it-IT" sz="1000" b="0" i="0">
              <a:latin typeface="+mn-lt"/>
              <a:ea typeface="+mn-ea"/>
              <a:cs typeface="+mn-cs"/>
            </a:rPr>
            <a:t>e </a:t>
          </a:r>
          <a:r>
            <a:rPr lang="it-IT" sz="1100" b="0" i="0" u="none" strike="noStrike">
              <a:solidFill>
                <a:srgbClr val="000000"/>
              </a:solidFill>
              <a:latin typeface="Calibri"/>
            </a:rPr>
            <a:t>trascrivere i dati previsionali del bilancio: colonne "descrizione" e "Importo";     </a:t>
          </a:r>
          <a:r>
            <a:rPr lang="it-IT" sz="1000" b="0" i="0" u="none" strike="noStrike">
              <a:solidFill>
                <a:srgbClr val="000000"/>
              </a:solidFill>
              <a:latin typeface="Calibri"/>
            </a:rPr>
            <a:t> "ANNO" (</a:t>
          </a:r>
          <a:r>
            <a:rPr lang="it-IT" sz="1100" b="1" i="0" u="none" strike="noStrike">
              <a:solidFill>
                <a:srgbClr val="000000"/>
              </a:solidFill>
              <a:latin typeface="Calibri"/>
            </a:rPr>
            <a:t>cella i1 con sfondo verde</a:t>
          </a:r>
          <a:r>
            <a:rPr lang="it-IT" sz="1000" b="0" i="0" u="none" strike="noStrike">
              <a:solidFill>
                <a:srgbClr val="000000"/>
              </a:solidFill>
              <a:latin typeface="Calibri"/>
            </a:rPr>
            <a:t>) </a:t>
          </a:r>
        </a:p>
        <a:p>
          <a:pPr algn="l" rtl="1">
            <a:defRPr sz="1000"/>
          </a:pPr>
          <a:r>
            <a:rPr lang="it-IT" sz="1100" b="0" i="0" u="none" strike="noStrike">
              <a:solidFill>
                <a:srgbClr val="000000"/>
              </a:solidFill>
              <a:latin typeface="Calibri"/>
            </a:rPr>
            <a:t>Completare con i dati relativi</a:t>
          </a:r>
          <a:r>
            <a:rPr lang="it-IT" sz="1100" b="0" i="0" u="none" strike="noStrike" baseline="0">
              <a:solidFill>
                <a:srgbClr val="000000"/>
              </a:solidFill>
              <a:latin typeface="Calibri"/>
            </a:rPr>
            <a:t> al "Tesoriere" e al "Presidente)</a:t>
          </a:r>
          <a:r>
            <a:rPr lang="it-IT" sz="1100" b="0" i="0" u="none" strike="noStrike">
              <a:solidFill>
                <a:srgbClr val="000000"/>
              </a:solidFill>
              <a:latin typeface="Calibri"/>
            </a:rPr>
            <a:t> </a:t>
          </a:r>
        </a:p>
        <a:p>
          <a:pPr algn="l" rtl="1">
            <a:defRPr sz="1000"/>
          </a:pPr>
          <a:r>
            <a:rPr lang="it-IT" sz="1100" b="0" i="0" u="sng" strike="noStrike">
              <a:solidFill>
                <a:srgbClr val="000000"/>
              </a:solidFill>
              <a:latin typeface="Calibri"/>
            </a:rPr>
            <a:t>Nel foglio </a:t>
          </a:r>
          <a:r>
            <a:rPr lang="it-IT" sz="1100" b="1" i="0" u="sng" strike="noStrike">
              <a:solidFill>
                <a:srgbClr val="000000"/>
              </a:solidFill>
              <a:latin typeface="Calibri"/>
            </a:rPr>
            <a:t>"1^ Nota cassa"</a:t>
          </a:r>
          <a:r>
            <a:rPr lang="it-IT" sz="1100" b="0" i="0" strike="noStrike">
              <a:solidFill>
                <a:srgbClr val="000000"/>
              </a:solidFill>
              <a:latin typeface="Calibri"/>
            </a:rPr>
            <a:t> (é possibile gestire 2 conti) immettere i dati richiesti nelle colonne:</a:t>
          </a:r>
          <a:endParaRPr lang="it-IT" sz="1000" b="0" i="0" strike="noStrike">
            <a:solidFill>
              <a:srgbClr val="000000"/>
            </a:solidFill>
            <a:latin typeface="Calibri"/>
          </a:endParaRPr>
        </a:p>
        <a:p>
          <a:pPr algn="l" rtl="1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- data;</a:t>
          </a:r>
          <a:endParaRPr lang="it-IT" sz="1000" b="0" i="0" strike="noStrike">
            <a:solidFill>
              <a:srgbClr val="000000"/>
            </a:solidFill>
            <a:latin typeface="Calibri"/>
          </a:endParaRPr>
        </a:p>
        <a:p>
          <a:pPr algn="l" rtl="1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- descrizione;</a:t>
          </a:r>
          <a:endParaRPr lang="it-IT" sz="1000" b="0" i="0" strike="noStrike">
            <a:solidFill>
              <a:srgbClr val="000000"/>
            </a:solidFill>
            <a:latin typeface="Calibri"/>
          </a:endParaRPr>
        </a:p>
        <a:p>
          <a:pPr algn="l" rtl="1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- cassa (entrate e uscite);</a:t>
          </a:r>
          <a:endParaRPr lang="it-IT" sz="1000" b="0" i="0" strike="noStrike">
            <a:solidFill>
              <a:srgbClr val="000000"/>
            </a:solidFill>
            <a:latin typeface="Calibri"/>
          </a:endParaRPr>
        </a:p>
        <a:p>
          <a:pPr algn="l" rtl="1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- banca (entrate e uscite);</a:t>
          </a:r>
          <a:endParaRPr lang="it-IT" sz="1000" b="0" i="0" strike="noStrike">
            <a:solidFill>
              <a:srgbClr val="000000"/>
            </a:solidFill>
            <a:latin typeface="Calibri"/>
          </a:endParaRPr>
        </a:p>
        <a:p>
          <a:pPr algn="l" rtl="1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Nella colonna </a:t>
          </a:r>
          <a:r>
            <a:rPr lang="it-IT" sz="1100" b="1" i="0" strike="noStrike">
              <a:solidFill>
                <a:srgbClr val="000000"/>
              </a:solidFill>
              <a:latin typeface="Calibri"/>
            </a:rPr>
            <a:t>E</a:t>
          </a:r>
          <a:r>
            <a:rPr lang="it-IT" sz="1100" b="0" i="0" strike="noStrike">
              <a:solidFill>
                <a:srgbClr val="000000"/>
              </a:solidFill>
              <a:latin typeface="Calibri"/>
            </a:rPr>
            <a:t> "</a:t>
          </a:r>
          <a:r>
            <a:rPr lang="it-IT" sz="1100" b="1" i="0" strike="noStrike">
              <a:solidFill>
                <a:srgbClr val="000000"/>
              </a:solidFill>
              <a:latin typeface="Calibri"/>
            </a:rPr>
            <a:t>Codice</a:t>
          </a:r>
          <a:r>
            <a:rPr lang="it-IT" sz="1100" b="0" i="0" strike="noStrike">
              <a:solidFill>
                <a:srgbClr val="000000"/>
              </a:solidFill>
              <a:latin typeface="Calibri"/>
            </a:rPr>
            <a:t>" cliccare sul codice corrispondente alla voce di bilancio. Nell'ipotesi di registrazione di una somma a titolo di rimborso per </a:t>
          </a:r>
          <a:r>
            <a:rPr lang="it-IT" sz="1100" b="0" i="0" strike="noStrike" baseline="0">
              <a:solidFill>
                <a:srgbClr val="000000"/>
              </a:solidFill>
              <a:latin typeface="Calibri"/>
            </a:rPr>
            <a:t> aver pagato somme non dovute </a:t>
          </a:r>
          <a:r>
            <a:rPr lang="it-IT" sz="1100" b="0" i="0" strike="noStrike">
              <a:solidFill>
                <a:srgbClr val="000000"/>
              </a:solidFill>
              <a:latin typeface="Calibri"/>
            </a:rPr>
            <a:t>e/o nota di credito nella suddetta colonna cliccare sul corrispondente cod della voce di bilancio, preceduto dal segno - </a:t>
          </a:r>
        </a:p>
        <a:p>
          <a:pPr algn="l" rtl="1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(meno)</a:t>
          </a:r>
        </a:p>
        <a:p>
          <a:pPr algn="l" rtl="1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  <a:ea typeface="+mn-ea"/>
              <a:cs typeface="+mn-cs"/>
            </a:rPr>
            <a:t>Nei fogli "</a:t>
          </a:r>
          <a:r>
            <a:rPr lang="it-IT" sz="1100" b="1" i="0" strike="noStrike">
              <a:solidFill>
                <a:srgbClr val="000000"/>
              </a:solidFill>
              <a:latin typeface="Calibri"/>
              <a:ea typeface="+mn-ea"/>
              <a:cs typeface="+mn-cs"/>
            </a:rPr>
            <a:t>CONS.ENTR" e "CONS.USC.</a:t>
          </a:r>
          <a:r>
            <a:rPr lang="it-IT" sz="1100" b="0" i="0" strike="noStrike">
              <a:solidFill>
                <a:srgbClr val="000000"/>
              </a:solidFill>
              <a:latin typeface="Calibri"/>
              <a:ea typeface="+mn-ea"/>
              <a:cs typeface="+mn-cs"/>
            </a:rPr>
            <a:t>" nella colonna  </a:t>
          </a:r>
          <a:r>
            <a:rPr lang="it-IT" sz="1100" b="1" i="0" strike="noStrike">
              <a:solidFill>
                <a:srgbClr val="000000"/>
              </a:solidFill>
              <a:latin typeface="Calibri"/>
              <a:ea typeface="+mn-ea"/>
              <a:cs typeface="+mn-cs"/>
            </a:rPr>
            <a:t>G </a:t>
          </a:r>
          <a:r>
            <a:rPr lang="it-IT" sz="1100" b="0" i="0" strike="noStrike">
              <a:solidFill>
                <a:srgbClr val="000000"/>
              </a:solidFill>
              <a:latin typeface="Calibri"/>
              <a:ea typeface="+mn-ea"/>
              <a:cs typeface="+mn-cs"/>
            </a:rPr>
            <a:t>trascrivere i dati del</a:t>
          </a:r>
          <a:r>
            <a:rPr lang="it-IT" sz="1100" b="0" i="0" strike="noStrike" baseline="0">
              <a:solidFill>
                <a:srgbClr val="000000"/>
              </a:solidFill>
              <a:latin typeface="Calibri"/>
              <a:ea typeface="+mn-ea"/>
              <a:cs typeface="+mn-cs"/>
            </a:rPr>
            <a:t> consuntivo  dell'anno precedente.  Per l'Accantonamento o il Disavanzo seguire le istruzioni riportate negli stessi fogli</a:t>
          </a:r>
        </a:p>
        <a:p>
          <a:pPr algn="l" rtl="1">
            <a:defRPr sz="1000"/>
          </a:pPr>
          <a:endParaRPr lang="it-IT" sz="1100" b="0" i="0" strike="noStrike">
            <a:solidFill>
              <a:srgbClr val="000000"/>
            </a:solidFill>
            <a:latin typeface="Calibri"/>
          </a:endParaRPr>
        </a:p>
        <a:p>
          <a:pPr algn="l" rtl="1">
            <a:defRPr sz="1000"/>
          </a:pPr>
          <a:endParaRPr lang="it-IT" sz="10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6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4">
    <tabColor rgb="FF009900"/>
  </sheetPr>
  <dimension ref="A1:M61"/>
  <sheetViews>
    <sheetView showZeros="0" tabSelected="1" zoomScaleNormal="100" workbookViewId="0">
      <selection activeCell="H29" sqref="H29"/>
    </sheetView>
  </sheetViews>
  <sheetFormatPr defaultRowHeight="12.75" x14ac:dyDescent="0.2"/>
  <cols>
    <col min="1" max="1" width="5" style="142" customWidth="1"/>
    <col min="2" max="2" width="45.7109375" style="142" customWidth="1"/>
    <col min="3" max="3" width="13.7109375" style="142" customWidth="1"/>
    <col min="4" max="4" width="6.85546875" style="142" customWidth="1"/>
    <col min="5" max="5" width="2.42578125" style="142" customWidth="1"/>
    <col min="6" max="6" width="5" style="142" customWidth="1"/>
    <col min="7" max="7" width="46.7109375" style="142" customWidth="1"/>
    <col min="8" max="8" width="13.7109375" style="142" customWidth="1"/>
    <col min="9" max="9" width="6.85546875" style="142" customWidth="1"/>
    <col min="10" max="10" width="5.85546875" style="142" customWidth="1"/>
    <col min="11" max="11" width="22.42578125" style="142" customWidth="1"/>
    <col min="12" max="12" width="4.140625" style="142" customWidth="1"/>
    <col min="13" max="13" width="0" style="142" hidden="1" customWidth="1"/>
    <col min="14" max="16384" width="9.140625" style="142"/>
  </cols>
  <sheetData>
    <row r="1" spans="1:13" ht="35.25" customHeight="1" x14ac:dyDescent="0.25">
      <c r="B1" s="683" t="s">
        <v>49</v>
      </c>
      <c r="C1" s="683"/>
      <c r="D1" s="683"/>
      <c r="E1" s="683"/>
      <c r="F1" s="683"/>
      <c r="G1" s="683"/>
      <c r="H1" s="683"/>
      <c r="I1" s="538"/>
      <c r="K1" s="217">
        <v>2020</v>
      </c>
      <c r="M1" s="142">
        <f>K1-1</f>
        <v>2019</v>
      </c>
    </row>
    <row r="2" spans="1:13" ht="12" customHeight="1" x14ac:dyDescent="0.2">
      <c r="A2" s="689"/>
      <c r="B2" s="689"/>
      <c r="C2" s="689"/>
      <c r="D2" s="689"/>
      <c r="E2" s="689"/>
      <c r="F2" s="689"/>
      <c r="G2" s="689"/>
      <c r="H2" s="689"/>
      <c r="I2" s="689"/>
      <c r="K2" s="296"/>
      <c r="L2" s="218"/>
    </row>
    <row r="3" spans="1:13" ht="17.100000000000001" customHeight="1" thickBot="1" x14ac:dyDescent="0.35">
      <c r="A3" s="684" t="str">
        <f>" B  I  L  A  N  C  I  O       P  R  E  V  E  N  T  I  V  O       A  N  N  O     "   &amp;K1</f>
        <v xml:space="preserve"> B  I  L  A  N  C  I  O       P  R  E  V  E  N  T  I  V  O       A  N  N  O     2020</v>
      </c>
      <c r="B3" s="684"/>
      <c r="C3" s="684"/>
      <c r="D3" s="684"/>
      <c r="E3" s="684"/>
      <c r="F3" s="684"/>
      <c r="G3" s="684"/>
      <c r="H3" s="684"/>
      <c r="I3" s="539"/>
      <c r="K3" s="185"/>
      <c r="L3" s="218"/>
    </row>
    <row r="4" spans="1:13" ht="18" customHeight="1" thickTop="1" thickBot="1" x14ac:dyDescent="0.25">
      <c r="A4" s="219" t="s">
        <v>11</v>
      </c>
      <c r="B4" s="220" t="s">
        <v>20</v>
      </c>
      <c r="C4" s="547" t="s">
        <v>65</v>
      </c>
      <c r="D4" s="221" t="s">
        <v>327</v>
      </c>
      <c r="F4" s="219" t="s">
        <v>11</v>
      </c>
      <c r="G4" s="220" t="s">
        <v>23</v>
      </c>
      <c r="H4" s="547" t="s">
        <v>65</v>
      </c>
      <c r="I4" s="221" t="s">
        <v>327</v>
      </c>
      <c r="K4" s="185"/>
      <c r="L4" s="218"/>
    </row>
    <row r="5" spans="1:13" ht="12" customHeight="1" thickTop="1" x14ac:dyDescent="0.2">
      <c r="A5" s="267" t="str">
        <f>IF(C5&gt;0.001,"ee10","")</f>
        <v>ee10</v>
      </c>
      <c r="B5" s="647" t="s">
        <v>337</v>
      </c>
      <c r="C5" s="648">
        <v>7355.84</v>
      </c>
      <c r="D5" s="627">
        <f t="shared" ref="D5:D17" si="0">IF(C5&gt;0,C5/C$35,"")</f>
        <v>4.8340134790158112E-2</v>
      </c>
      <c r="F5" s="270" t="str">
        <f>IF(H5&gt;0.001,"uu30","")</f>
        <v>uu30</v>
      </c>
      <c r="G5" s="651" t="s">
        <v>339</v>
      </c>
      <c r="H5" s="652">
        <v>85527</v>
      </c>
      <c r="I5" s="632">
        <f t="shared" ref="I5:I32" si="1">IF(H5&gt;0,H5/H$35,"")</f>
        <v>0.56205500774865313</v>
      </c>
      <c r="K5" s="682"/>
      <c r="L5" s="218"/>
    </row>
    <row r="6" spans="1:13" x14ac:dyDescent="0.2">
      <c r="A6" s="267" t="str">
        <f>IF(C6&gt;0.001,"ee11","")</f>
        <v>ee11</v>
      </c>
      <c r="B6" s="647" t="s">
        <v>338</v>
      </c>
      <c r="C6" s="649">
        <v>10960</v>
      </c>
      <c r="D6" s="627">
        <f t="shared" si="0"/>
        <v>7.2025475989164103E-2</v>
      </c>
      <c r="F6" s="271" t="str">
        <f>IF(H6&gt;0.001,"uu31","")</f>
        <v>uu31</v>
      </c>
      <c r="G6" s="653" t="s">
        <v>345</v>
      </c>
      <c r="H6" s="654">
        <v>12000</v>
      </c>
      <c r="I6" s="632">
        <f t="shared" si="1"/>
        <v>7.8860010207113987E-2</v>
      </c>
      <c r="K6" s="682"/>
      <c r="L6" s="218"/>
    </row>
    <row r="7" spans="1:13" ht="22.5" x14ac:dyDescent="0.2">
      <c r="A7" s="267" t="str">
        <f>IF(C7&gt;0.001,"ee12","")</f>
        <v>ee12</v>
      </c>
      <c r="B7" s="647" t="s">
        <v>339</v>
      </c>
      <c r="C7" s="649">
        <v>122802.54</v>
      </c>
      <c r="D7" s="627">
        <f t="shared" si="0"/>
        <v>0.80701746315496026</v>
      </c>
      <c r="F7" s="271" t="str">
        <f>IF(H7&gt;0.001,"uu32","")</f>
        <v>uu32</v>
      </c>
      <c r="G7" s="655" t="s">
        <v>346</v>
      </c>
      <c r="H7" s="654">
        <v>3500</v>
      </c>
      <c r="I7" s="632">
        <f t="shared" si="1"/>
        <v>2.3000836310408244E-2</v>
      </c>
      <c r="K7" s="682"/>
      <c r="L7" s="218"/>
    </row>
    <row r="8" spans="1:13" ht="12" customHeight="1" x14ac:dyDescent="0.2">
      <c r="A8" s="267" t="str">
        <f>IF(C8&gt;0.001,"ee13","")</f>
        <v>ee13</v>
      </c>
      <c r="B8" s="647" t="s">
        <v>390</v>
      </c>
      <c r="C8" s="649">
        <v>50</v>
      </c>
      <c r="D8" s="627">
        <f t="shared" si="0"/>
        <v>3.2858337586297493E-4</v>
      </c>
      <c r="F8" s="271" t="str">
        <f>IF(H8&gt;0.001,"uu33","")</f>
        <v>uu33</v>
      </c>
      <c r="G8" s="656" t="s">
        <v>347</v>
      </c>
      <c r="H8" s="654">
        <v>500</v>
      </c>
      <c r="I8" s="632">
        <f t="shared" si="1"/>
        <v>3.2858337586297495E-3</v>
      </c>
      <c r="K8" s="682"/>
      <c r="L8" s="218"/>
    </row>
    <row r="9" spans="1:13" ht="12" customHeight="1" x14ac:dyDescent="0.2">
      <c r="A9" s="267" t="str">
        <f>IF(C9&gt;0.001,"ee14","")</f>
        <v>ee14</v>
      </c>
      <c r="B9" s="647" t="s">
        <v>340</v>
      </c>
      <c r="C9" s="649">
        <v>500</v>
      </c>
      <c r="D9" s="627">
        <f t="shared" si="0"/>
        <v>3.2858337586297495E-3</v>
      </c>
      <c r="F9" s="271" t="str">
        <f>IF(H9&gt;0.001,"uu34","")</f>
        <v>uu34</v>
      </c>
      <c r="G9" s="651" t="s">
        <v>348</v>
      </c>
      <c r="H9" s="654">
        <v>1950</v>
      </c>
      <c r="I9" s="632">
        <f t="shared" si="1"/>
        <v>1.2814751658656023E-2</v>
      </c>
      <c r="K9" s="682"/>
      <c r="L9" s="218"/>
    </row>
    <row r="10" spans="1:13" ht="12" customHeight="1" x14ac:dyDescent="0.2">
      <c r="A10" s="267" t="str">
        <f>IF(C10&gt;0.001,"ee15","")</f>
        <v>ee15</v>
      </c>
      <c r="B10" s="650" t="s">
        <v>341</v>
      </c>
      <c r="C10" s="649">
        <v>10000</v>
      </c>
      <c r="D10" s="627">
        <f t="shared" si="0"/>
        <v>6.5716675172594982E-2</v>
      </c>
      <c r="F10" s="271" t="str">
        <f>IF(H10&gt;0.001,"uu35","")</f>
        <v>uu35</v>
      </c>
      <c r="G10" s="657" t="s">
        <v>349</v>
      </c>
      <c r="H10" s="654">
        <v>3000</v>
      </c>
      <c r="I10" s="632">
        <f t="shared" si="1"/>
        <v>1.9715002551778497E-2</v>
      </c>
      <c r="K10" s="682"/>
      <c r="L10" s="218"/>
    </row>
    <row r="11" spans="1:13" ht="22.5" x14ac:dyDescent="0.2">
      <c r="A11" s="267" t="str">
        <f>IF(C11&gt;0.001,"ee16","")</f>
        <v>ee16</v>
      </c>
      <c r="B11" s="650" t="s">
        <v>342</v>
      </c>
      <c r="C11" s="649">
        <v>500</v>
      </c>
      <c r="D11" s="627">
        <f t="shared" si="0"/>
        <v>3.2858337586297495E-3</v>
      </c>
      <c r="F11" s="271" t="str">
        <f>IF(H11&gt;0.001,"uu36","")</f>
        <v>uu36</v>
      </c>
      <c r="G11" s="653" t="s">
        <v>350</v>
      </c>
      <c r="H11" s="654">
        <v>1500</v>
      </c>
      <c r="I11" s="632">
        <f t="shared" si="1"/>
        <v>9.8575012758892484E-3</v>
      </c>
      <c r="K11" s="682"/>
      <c r="L11" s="218"/>
    </row>
    <row r="12" spans="1:13" ht="12" customHeight="1" x14ac:dyDescent="0.2">
      <c r="A12" s="267" t="str">
        <f>IF(C12&gt;0.001,"ee17","")</f>
        <v/>
      </c>
      <c r="B12" s="650"/>
      <c r="C12" s="649"/>
      <c r="D12" s="627" t="str">
        <f t="shared" si="0"/>
        <v/>
      </c>
      <c r="F12" s="271" t="str">
        <f>IF(H12&gt;0.001,"uu37","")</f>
        <v>uu37</v>
      </c>
      <c r="G12" s="658" t="s">
        <v>351</v>
      </c>
      <c r="H12" s="654">
        <v>2500</v>
      </c>
      <c r="I12" s="632">
        <f t="shared" si="1"/>
        <v>1.6429168793148746E-2</v>
      </c>
      <c r="K12" s="682"/>
      <c r="L12" s="218"/>
    </row>
    <row r="13" spans="1:13" ht="12" customHeight="1" x14ac:dyDescent="0.2">
      <c r="A13" s="267" t="str">
        <f>IF(C13&gt;0.001,"ee18","")</f>
        <v/>
      </c>
      <c r="B13" s="650"/>
      <c r="C13" s="649"/>
      <c r="D13" s="627" t="str">
        <f t="shared" si="0"/>
        <v/>
      </c>
      <c r="F13" s="271" t="str">
        <f>IF(H13&gt;0.001,"uu38","")</f>
        <v>uu38</v>
      </c>
      <c r="G13" s="657" t="s">
        <v>352</v>
      </c>
      <c r="H13" s="654">
        <v>4675.57</v>
      </c>
      <c r="I13" s="632">
        <f t="shared" si="1"/>
        <v>3.0726291493672994E-2</v>
      </c>
      <c r="K13" s="682"/>
      <c r="L13" s="218"/>
    </row>
    <row r="14" spans="1:13" ht="12" customHeight="1" x14ac:dyDescent="0.2">
      <c r="A14" s="267" t="str">
        <f>IF(C14&gt;0.001,"ee19","")</f>
        <v/>
      </c>
      <c r="B14" s="650"/>
      <c r="C14" s="649"/>
      <c r="D14" s="627" t="str">
        <f t="shared" si="0"/>
        <v/>
      </c>
      <c r="F14" s="271" t="str">
        <f>IF(H14&gt;0.001,"uu39","")</f>
        <v>uu39</v>
      </c>
      <c r="G14" s="657" t="s">
        <v>353</v>
      </c>
      <c r="H14" s="654">
        <v>100</v>
      </c>
      <c r="I14" s="632">
        <f t="shared" si="1"/>
        <v>6.5716675172594987E-4</v>
      </c>
      <c r="K14" s="682"/>
      <c r="L14" s="218"/>
    </row>
    <row r="15" spans="1:13" ht="12" customHeight="1" x14ac:dyDescent="0.2">
      <c r="A15" s="267" t="str">
        <f>IF(C15&gt;0.001,"ee20","")</f>
        <v/>
      </c>
      <c r="B15" s="650"/>
      <c r="C15" s="649"/>
      <c r="D15" s="627" t="str">
        <f t="shared" si="0"/>
        <v/>
      </c>
      <c r="F15" s="271" t="str">
        <f>IF(H15&gt;0.001,"uu40","")</f>
        <v>uu40</v>
      </c>
      <c r="G15" s="657" t="s">
        <v>354</v>
      </c>
      <c r="H15" s="654">
        <v>1700</v>
      </c>
      <c r="I15" s="632">
        <f t="shared" si="1"/>
        <v>1.1171834779341147E-2</v>
      </c>
      <c r="K15" s="682"/>
      <c r="L15" s="218"/>
    </row>
    <row r="16" spans="1:13" ht="12" customHeight="1" x14ac:dyDescent="0.2">
      <c r="A16" s="267" t="str">
        <f>IF(C16&gt;0.001,"ee21","")</f>
        <v/>
      </c>
      <c r="B16" s="650"/>
      <c r="C16" s="649"/>
      <c r="D16" s="627" t="str">
        <f t="shared" si="0"/>
        <v/>
      </c>
      <c r="F16" s="271" t="str">
        <f>IF(H16&gt;0.001,"uu41","")</f>
        <v>uu41</v>
      </c>
      <c r="G16" s="657" t="s">
        <v>355</v>
      </c>
      <c r="H16" s="654">
        <v>2200</v>
      </c>
      <c r="I16" s="632">
        <f t="shared" si="1"/>
        <v>1.4457668537970897E-2</v>
      </c>
      <c r="K16" s="682"/>
      <c r="L16" s="218"/>
    </row>
    <row r="17" spans="1:12" ht="12" customHeight="1" x14ac:dyDescent="0.2">
      <c r="A17" s="267" t="str">
        <f>IF(C17&gt;0.001,"ee22","")</f>
        <v/>
      </c>
      <c r="B17" s="650"/>
      <c r="C17" s="649"/>
      <c r="D17" s="627" t="str">
        <f t="shared" si="0"/>
        <v/>
      </c>
      <c r="F17" s="271" t="str">
        <f>IF(H17&gt;0.001,"uu42","")</f>
        <v>uu42</v>
      </c>
      <c r="G17" s="657" t="s">
        <v>356</v>
      </c>
      <c r="H17" s="654">
        <v>100</v>
      </c>
      <c r="I17" s="632">
        <f t="shared" si="1"/>
        <v>6.5716675172594987E-4</v>
      </c>
      <c r="K17" s="682"/>
      <c r="L17" s="218"/>
    </row>
    <row r="18" spans="1:12" ht="12" customHeight="1" x14ac:dyDescent="0.2">
      <c r="A18" s="384"/>
      <c r="B18" s="494"/>
      <c r="C18" s="540"/>
      <c r="D18" s="390"/>
      <c r="F18" s="271" t="str">
        <f>IF(H18&gt;0.001,"uu43","")</f>
        <v>uu43</v>
      </c>
      <c r="G18" s="657" t="s">
        <v>357</v>
      </c>
      <c r="H18" s="654">
        <v>500</v>
      </c>
      <c r="I18" s="632">
        <f t="shared" si="1"/>
        <v>3.2858337586297495E-3</v>
      </c>
      <c r="K18" s="682"/>
      <c r="L18" s="218"/>
    </row>
    <row r="19" spans="1:12" ht="12" customHeight="1" x14ac:dyDescent="0.2">
      <c r="A19" s="271"/>
      <c r="B19" s="385"/>
      <c r="C19" s="541"/>
      <c r="D19" s="386"/>
      <c r="F19" s="271" t="str">
        <f>IF(H19&gt;0.001,"uu44","")</f>
        <v>uu44</v>
      </c>
      <c r="G19" s="657" t="s">
        <v>358</v>
      </c>
      <c r="H19" s="654">
        <v>1500</v>
      </c>
      <c r="I19" s="632">
        <f t="shared" si="1"/>
        <v>9.8575012758892484E-3</v>
      </c>
      <c r="K19" s="682"/>
      <c r="L19" s="218"/>
    </row>
    <row r="20" spans="1:12" ht="12" customHeight="1" x14ac:dyDescent="0.2">
      <c r="A20" s="271"/>
      <c r="B20" s="389"/>
      <c r="C20" s="540"/>
      <c r="D20" s="390"/>
      <c r="F20" s="271" t="str">
        <f>IF(H20&gt;0.001,"uu45","")</f>
        <v>uu45</v>
      </c>
      <c r="G20" s="657" t="s">
        <v>359</v>
      </c>
      <c r="H20" s="654">
        <v>150</v>
      </c>
      <c r="I20" s="632">
        <f t="shared" si="1"/>
        <v>9.8575012758892475E-4</v>
      </c>
      <c r="K20" s="682"/>
      <c r="L20" s="218"/>
    </row>
    <row r="21" spans="1:12" ht="12" customHeight="1" x14ac:dyDescent="0.2">
      <c r="A21" s="387"/>
      <c r="B21" s="388"/>
      <c r="C21" s="541"/>
      <c r="D21" s="386"/>
      <c r="F21" s="271" t="str">
        <f>IF(H21&gt;0.001,"uu46","")</f>
        <v>uu46</v>
      </c>
      <c r="G21" s="657" t="s">
        <v>360</v>
      </c>
      <c r="H21" s="654">
        <v>500</v>
      </c>
      <c r="I21" s="632">
        <f t="shared" si="1"/>
        <v>3.2858337586297495E-3</v>
      </c>
      <c r="K21" s="682"/>
      <c r="L21" s="218"/>
    </row>
    <row r="22" spans="1:12" ht="12" customHeight="1" x14ac:dyDescent="0.2">
      <c r="A22" s="267"/>
      <c r="B22" s="391"/>
      <c r="C22" s="540"/>
      <c r="D22" s="390"/>
      <c r="F22" s="271" t="str">
        <f>IF(H22&gt;0.001,"uu47","")</f>
        <v>uu47</v>
      </c>
      <c r="G22" s="657" t="s">
        <v>361</v>
      </c>
      <c r="H22" s="654">
        <v>10000</v>
      </c>
      <c r="I22" s="632">
        <f t="shared" si="1"/>
        <v>6.5716675172594982E-2</v>
      </c>
      <c r="K22" s="295"/>
      <c r="L22" s="218"/>
    </row>
    <row r="23" spans="1:12" ht="12" customHeight="1" x14ac:dyDescent="0.2">
      <c r="A23" s="267"/>
      <c r="B23" s="392"/>
      <c r="C23" s="540"/>
      <c r="D23" s="390"/>
      <c r="F23" s="271" t="str">
        <f>IF(H23&gt;0.001,"uu48","")</f>
        <v>uu48</v>
      </c>
      <c r="G23" s="657" t="s">
        <v>362</v>
      </c>
      <c r="H23" s="654">
        <v>500</v>
      </c>
      <c r="I23" s="632">
        <f t="shared" si="1"/>
        <v>3.2858337586297495E-3</v>
      </c>
      <c r="K23" s="218"/>
    </row>
    <row r="24" spans="1:12" ht="12" customHeight="1" x14ac:dyDescent="0.2">
      <c r="A24" s="267"/>
      <c r="B24" s="391"/>
      <c r="C24" s="540"/>
      <c r="D24" s="390"/>
      <c r="F24" s="271" t="str">
        <f>IF(H24&gt;0.001,"uu49","")</f>
        <v>uu49</v>
      </c>
      <c r="G24" s="657" t="s">
        <v>363</v>
      </c>
      <c r="H24" s="654">
        <v>100</v>
      </c>
      <c r="I24" s="632">
        <f t="shared" si="1"/>
        <v>6.5716675172594987E-4</v>
      </c>
      <c r="K24" s="218"/>
      <c r="L24" s="192"/>
    </row>
    <row r="25" spans="1:12" ht="12" customHeight="1" x14ac:dyDescent="0.2">
      <c r="A25" s="267"/>
      <c r="B25" s="391"/>
      <c r="C25" s="540"/>
      <c r="D25" s="390"/>
      <c r="F25" s="271" t="str">
        <f>IF(H25&gt;0.001,"uu50","")</f>
        <v>uu50</v>
      </c>
      <c r="G25" s="656" t="s">
        <v>364</v>
      </c>
      <c r="H25" s="654">
        <v>2150</v>
      </c>
      <c r="I25" s="632">
        <f t="shared" si="1"/>
        <v>1.4129085162107922E-2</v>
      </c>
      <c r="K25" s="395"/>
      <c r="L25" s="192"/>
    </row>
    <row r="26" spans="1:12" ht="12" customHeight="1" x14ac:dyDescent="0.2">
      <c r="A26" s="267"/>
      <c r="B26" s="391"/>
      <c r="C26" s="540"/>
      <c r="D26" s="390"/>
      <c r="F26" s="271" t="str">
        <f>IF(H26&gt;0.001,"uu51","")</f>
        <v>uu51</v>
      </c>
      <c r="G26" s="656" t="s">
        <v>365</v>
      </c>
      <c r="H26" s="654">
        <v>2200</v>
      </c>
      <c r="I26" s="632">
        <f t="shared" si="1"/>
        <v>1.4457668537970897E-2</v>
      </c>
      <c r="K26" s="222"/>
      <c r="L26" s="192"/>
    </row>
    <row r="27" spans="1:12" ht="12" customHeight="1" x14ac:dyDescent="0.2">
      <c r="A27" s="267"/>
      <c r="B27" s="391"/>
      <c r="C27" s="540"/>
      <c r="D27" s="390"/>
      <c r="F27" s="271" t="str">
        <f>IF(H27&gt;0.001,"uu52","")</f>
        <v>uu52</v>
      </c>
      <c r="G27" s="656" t="s">
        <v>309</v>
      </c>
      <c r="H27" s="654">
        <v>800</v>
      </c>
      <c r="I27" s="632">
        <f t="shared" si="1"/>
        <v>5.257334013807599E-3</v>
      </c>
      <c r="K27" s="222"/>
      <c r="L27" s="192"/>
    </row>
    <row r="28" spans="1:12" ht="12" customHeight="1" x14ac:dyDescent="0.2">
      <c r="A28" s="267"/>
      <c r="B28" s="391"/>
      <c r="C28" s="540"/>
      <c r="D28" s="390"/>
      <c r="F28" s="271" t="str">
        <f>IF(H28&gt;0.001,"uu53","")</f>
        <v>uu53</v>
      </c>
      <c r="G28" s="656" t="s">
        <v>367</v>
      </c>
      <c r="H28" s="654">
        <v>14515.81</v>
      </c>
      <c r="I28" s="632">
        <f t="shared" si="1"/>
        <v>9.5393077063710599E-2</v>
      </c>
      <c r="K28" s="222"/>
      <c r="L28" s="192"/>
    </row>
    <row r="29" spans="1:12" ht="12" customHeight="1" x14ac:dyDescent="0.2">
      <c r="A29" s="267"/>
      <c r="B29" s="391"/>
      <c r="C29" s="540"/>
      <c r="D29" s="390"/>
      <c r="F29" s="271" t="str">
        <f>IF(H29&gt;0.001,"uu54","")</f>
        <v/>
      </c>
      <c r="G29" s="229"/>
      <c r="H29" s="654"/>
      <c r="I29" s="632" t="str">
        <f t="shared" si="1"/>
        <v/>
      </c>
      <c r="K29" s="222"/>
      <c r="L29" s="192"/>
    </row>
    <row r="30" spans="1:12" ht="12" customHeight="1" x14ac:dyDescent="0.2">
      <c r="A30" s="267"/>
      <c r="B30" s="391"/>
      <c r="C30" s="540"/>
      <c r="D30" s="390"/>
      <c r="F30" s="271" t="str">
        <f>IF(H30&gt;0.001,"uu55","")</f>
        <v/>
      </c>
      <c r="G30" s="656"/>
      <c r="H30" s="654"/>
      <c r="I30" s="632" t="str">
        <f t="shared" si="1"/>
        <v/>
      </c>
      <c r="K30" s="396"/>
      <c r="L30" s="192"/>
    </row>
    <row r="31" spans="1:12" ht="12" customHeight="1" x14ac:dyDescent="0.2">
      <c r="A31" s="267"/>
      <c r="B31" s="391"/>
      <c r="C31" s="540"/>
      <c r="D31" s="390"/>
      <c r="F31" s="271" t="str">
        <f>IF(H31&gt;0.001,"uu56","")</f>
        <v/>
      </c>
      <c r="G31" s="656"/>
      <c r="H31" s="654"/>
      <c r="I31" s="632" t="str">
        <f t="shared" si="1"/>
        <v/>
      </c>
      <c r="K31" s="222"/>
      <c r="L31" s="192"/>
    </row>
    <row r="32" spans="1:12" ht="12" customHeight="1" thickBot="1" x14ac:dyDescent="0.25">
      <c r="A32" s="268"/>
      <c r="B32" s="393"/>
      <c r="C32" s="545"/>
      <c r="D32" s="546"/>
      <c r="F32" s="679" t="str">
        <f>IF(H32&gt;0.001,"uu57","")</f>
        <v/>
      </c>
      <c r="G32" s="680"/>
      <c r="H32" s="681"/>
      <c r="I32" s="637" t="str">
        <f t="shared" si="1"/>
        <v/>
      </c>
      <c r="K32" s="289"/>
      <c r="L32" s="192"/>
    </row>
    <row r="33" spans="1:12" ht="12" customHeight="1" x14ac:dyDescent="0.2">
      <c r="A33" s="269"/>
      <c r="B33" s="265" t="s">
        <v>214</v>
      </c>
      <c r="C33" s="544">
        <f>SUM(C5:C18)</f>
        <v>152168.38</v>
      </c>
      <c r="D33" s="628">
        <f>SUM(D5:D17)</f>
        <v>0.99999999999999989</v>
      </c>
      <c r="F33" s="269"/>
      <c r="G33" s="265" t="s">
        <v>214</v>
      </c>
      <c r="H33" s="551">
        <f>SUM(H5:H32)</f>
        <v>152168.38</v>
      </c>
      <c r="I33" s="634">
        <f>SUM(I5:I32)</f>
        <v>1.0000000000000002</v>
      </c>
      <c r="K33" s="222"/>
      <c r="L33" s="192"/>
    </row>
    <row r="34" spans="1:12" ht="12" customHeight="1" thickBot="1" x14ac:dyDescent="0.25">
      <c r="A34" s="268"/>
      <c r="B34" s="394" t="str">
        <f>IF(K22&gt;0,"F/Spese per progetti e iniziat. di solidarietà anno "&amp;M1,"")</f>
        <v/>
      </c>
      <c r="C34" s="545">
        <f>K22</f>
        <v>0</v>
      </c>
      <c r="D34" s="629" t="str">
        <f>IF(C34&gt;0,C34/C$35,"")</f>
        <v/>
      </c>
      <c r="F34" s="268"/>
      <c r="G34" s="394" t="str">
        <f>IF(K30&gt;0,"Disavanzo anno precedente - anno "&amp;M1,"")</f>
        <v/>
      </c>
      <c r="H34" s="552">
        <f>K30</f>
        <v>0</v>
      </c>
      <c r="I34" s="633" t="str">
        <f>IF(H34&gt;0,H34/H$35,"")</f>
        <v/>
      </c>
      <c r="K34" s="222"/>
      <c r="L34" s="192"/>
    </row>
    <row r="35" spans="1:12" ht="12" customHeight="1" x14ac:dyDescent="0.2">
      <c r="A35" s="269"/>
      <c r="B35" s="265" t="s">
        <v>214</v>
      </c>
      <c r="C35" s="542">
        <f>SUM(C33:C34)</f>
        <v>152168.38</v>
      </c>
      <c r="D35" s="628">
        <f>SUM(D33:D34)</f>
        <v>0.99999999999999989</v>
      </c>
      <c r="F35" s="269"/>
      <c r="G35" s="265" t="s">
        <v>214</v>
      </c>
      <c r="H35" s="548">
        <f>SUM(H33:H34)</f>
        <v>152168.38</v>
      </c>
      <c r="I35" s="634">
        <f>SUM(I33:I34)</f>
        <v>1.0000000000000002</v>
      </c>
      <c r="K35" s="222"/>
      <c r="L35" s="192"/>
    </row>
    <row r="36" spans="1:12" ht="12" customHeight="1" x14ac:dyDescent="0.2">
      <c r="A36" s="267"/>
      <c r="B36" s="266" t="s">
        <v>201</v>
      </c>
      <c r="C36" s="540"/>
      <c r="D36" s="390"/>
      <c r="F36" s="267"/>
      <c r="G36" s="266" t="s">
        <v>201</v>
      </c>
      <c r="H36" s="549"/>
      <c r="I36" s="554"/>
      <c r="K36" s="222"/>
      <c r="L36" s="192"/>
    </row>
    <row r="37" spans="1:12" ht="12" customHeight="1" x14ac:dyDescent="0.2">
      <c r="A37" s="267" t="str">
        <f>IF(C37&gt;0.001,"ee24","")</f>
        <v>ee24</v>
      </c>
      <c r="B37" s="659" t="s">
        <v>343</v>
      </c>
      <c r="C37" s="649">
        <v>6000</v>
      </c>
      <c r="D37" s="627"/>
      <c r="F37" s="267" t="str">
        <f>IF(H37&gt;0.001,"uu58","")</f>
        <v>uu58</v>
      </c>
      <c r="G37" s="659" t="s">
        <v>343</v>
      </c>
      <c r="H37" s="662">
        <f>C37</f>
        <v>6000</v>
      </c>
      <c r="I37" s="632"/>
      <c r="K37" s="222"/>
      <c r="L37" s="192"/>
    </row>
    <row r="38" spans="1:12" ht="12" customHeight="1" thickBot="1" x14ac:dyDescent="0.25">
      <c r="A38" s="268" t="str">
        <f>IF(C38&gt;0.001,"ee25","")</f>
        <v>ee25</v>
      </c>
      <c r="B38" s="660" t="s">
        <v>344</v>
      </c>
      <c r="C38" s="661">
        <v>70000</v>
      </c>
      <c r="D38" s="630"/>
      <c r="F38" s="268" t="str">
        <f>IF(H38&gt;0.001,"uu59","")</f>
        <v>uu59</v>
      </c>
      <c r="G38" s="660" t="s">
        <v>368</v>
      </c>
      <c r="H38" s="663">
        <f>C38</f>
        <v>70000</v>
      </c>
      <c r="I38" s="633"/>
      <c r="K38" s="222"/>
      <c r="L38" s="192"/>
    </row>
    <row r="39" spans="1:12" ht="18" customHeight="1" thickBot="1" x14ac:dyDescent="0.25">
      <c r="A39" s="687" t="s">
        <v>1</v>
      </c>
      <c r="B39" s="688"/>
      <c r="C39" s="543">
        <f>SUM(C37:C38)+C35</f>
        <v>228168.38</v>
      </c>
      <c r="D39" s="631">
        <f>SUM(D35:D38)</f>
        <v>0.99999999999999989</v>
      </c>
      <c r="F39" s="685" t="s">
        <v>24</v>
      </c>
      <c r="G39" s="686"/>
      <c r="H39" s="550">
        <f>SUM(H37:H38)+H35</f>
        <v>228168.38</v>
      </c>
      <c r="I39" s="555">
        <f>SUM(I35:I38)</f>
        <v>1.0000000000000002</v>
      </c>
    </row>
    <row r="40" spans="1:12" ht="3" customHeight="1" thickTop="1" x14ac:dyDescent="0.2">
      <c r="H40" s="223"/>
      <c r="I40" s="223"/>
    </row>
    <row r="41" spans="1:12" ht="12.75" customHeight="1" x14ac:dyDescent="0.2">
      <c r="B41" s="224" t="s">
        <v>236</v>
      </c>
      <c r="C41" s="213"/>
      <c r="D41" s="213"/>
      <c r="E41" s="213"/>
      <c r="F41" s="213"/>
      <c r="G41" s="224" t="s">
        <v>237</v>
      </c>
      <c r="H41" s="223"/>
      <c r="I41" s="223"/>
    </row>
    <row r="42" spans="1:12" ht="14.25" customHeight="1" x14ac:dyDescent="0.2">
      <c r="B42" s="225" t="s">
        <v>333</v>
      </c>
      <c r="C42" s="215"/>
      <c r="D42" s="215"/>
      <c r="E42" s="215"/>
      <c r="F42" s="215"/>
      <c r="G42" s="225" t="s">
        <v>334</v>
      </c>
      <c r="H42" s="226"/>
      <c r="I42" s="226"/>
      <c r="K42" s="553"/>
    </row>
    <row r="43" spans="1:12" ht="12.75" customHeight="1" x14ac:dyDescent="0.2">
      <c r="G43" s="227"/>
      <c r="H43" s="228"/>
      <c r="I43" s="228"/>
    </row>
    <row r="44" spans="1:12" ht="12.75" customHeight="1" x14ac:dyDescent="0.2">
      <c r="B44" s="229"/>
      <c r="C44" s="229"/>
      <c r="D44" s="229"/>
      <c r="H44" s="230"/>
      <c r="I44" s="230"/>
    </row>
    <row r="45" spans="1:12" ht="12.75" customHeight="1" x14ac:dyDescent="0.2">
      <c r="B45" s="229"/>
      <c r="C45" s="229"/>
      <c r="D45" s="229"/>
      <c r="H45" s="230"/>
      <c r="I45" s="230"/>
    </row>
    <row r="46" spans="1:12" ht="12.75" customHeight="1" x14ac:dyDescent="0.2">
      <c r="B46" s="229"/>
      <c r="C46" s="229"/>
      <c r="D46" s="229"/>
      <c r="H46" s="230"/>
      <c r="I46" s="230"/>
    </row>
    <row r="47" spans="1:12" ht="12.75" customHeight="1" x14ac:dyDescent="0.2">
      <c r="B47" s="229"/>
      <c r="C47" s="229"/>
      <c r="D47" s="229"/>
      <c r="H47" s="230"/>
      <c r="I47" s="230"/>
    </row>
    <row r="48" spans="1:12" ht="12.75" customHeight="1" x14ac:dyDescent="0.2">
      <c r="B48" s="229"/>
      <c r="C48" s="229"/>
      <c r="D48" s="229"/>
    </row>
    <row r="49" spans="2:4" ht="12.75" customHeight="1" x14ac:dyDescent="0.2">
      <c r="B49" s="229"/>
      <c r="C49" s="229"/>
      <c r="D49" s="229"/>
    </row>
    <row r="50" spans="2:4" ht="12.75" customHeight="1" x14ac:dyDescent="0.2">
      <c r="B50" s="229"/>
      <c r="C50" s="229"/>
      <c r="D50" s="229"/>
    </row>
    <row r="51" spans="2:4" ht="12.75" customHeight="1" x14ac:dyDescent="0.2">
      <c r="B51" s="229"/>
      <c r="C51" s="229"/>
      <c r="D51" s="229"/>
    </row>
    <row r="52" spans="2:4" ht="12.75" customHeight="1" x14ac:dyDescent="0.2">
      <c r="B52" s="229"/>
      <c r="C52" s="229"/>
      <c r="D52" s="229"/>
    </row>
    <row r="53" spans="2:4" ht="12.75" customHeight="1" x14ac:dyDescent="0.2">
      <c r="B53" s="229"/>
      <c r="C53" s="229"/>
      <c r="D53" s="229"/>
    </row>
    <row r="54" spans="2:4" x14ac:dyDescent="0.2">
      <c r="B54" s="229"/>
      <c r="C54" s="229"/>
      <c r="D54" s="229"/>
    </row>
    <row r="55" spans="2:4" x14ac:dyDescent="0.2">
      <c r="B55" s="229"/>
      <c r="C55" s="229"/>
      <c r="D55" s="229"/>
    </row>
    <row r="56" spans="2:4" x14ac:dyDescent="0.2">
      <c r="B56" s="229"/>
      <c r="C56" s="229"/>
      <c r="D56" s="229"/>
    </row>
    <row r="57" spans="2:4" x14ac:dyDescent="0.2">
      <c r="B57" s="229"/>
      <c r="C57" s="229"/>
      <c r="D57" s="229"/>
    </row>
    <row r="58" spans="2:4" x14ac:dyDescent="0.2">
      <c r="B58" s="229"/>
      <c r="C58" s="229"/>
      <c r="D58" s="229"/>
    </row>
    <row r="59" spans="2:4" x14ac:dyDescent="0.2">
      <c r="B59" s="229"/>
      <c r="C59" s="229"/>
      <c r="D59" s="229"/>
    </row>
    <row r="60" spans="2:4" x14ac:dyDescent="0.2">
      <c r="B60" s="229"/>
      <c r="C60" s="229"/>
      <c r="D60" s="229"/>
    </row>
    <row r="61" spans="2:4" x14ac:dyDescent="0.2">
      <c r="B61" s="229"/>
      <c r="C61" s="229"/>
      <c r="D61" s="229"/>
    </row>
  </sheetData>
  <sheetProtection algorithmName="SHA-512" hashValue="VzxS00i/O7FHLCiI/+VxnPphn9bYsM/eSgMXSiyBcPZqHOihHVA9pAomHsZZJtsPwQeaehpNYf9qZs/mREtKyA==" saltValue="QdIEeNg180timyXknK8Mdw==" spinCount="100000" sheet="1" objects="1" scenarios="1" selectLockedCells="1"/>
  <mergeCells count="6">
    <mergeCell ref="K5:K21"/>
    <mergeCell ref="B1:H1"/>
    <mergeCell ref="A3:H3"/>
    <mergeCell ref="F39:G39"/>
    <mergeCell ref="A39:B39"/>
    <mergeCell ref="A2:I2"/>
  </mergeCells>
  <phoneticPr fontId="6" type="noConversion"/>
  <conditionalFormatting sqref="L24:L38">
    <cfRule type="cellIs" dxfId="56" priority="2" stopIfTrue="1" operator="lessThan">
      <formula>0</formula>
    </cfRule>
  </conditionalFormatting>
  <conditionalFormatting sqref="H39">
    <cfRule type="cellIs" dxfId="55" priority="3" stopIfTrue="1" operator="notEqual">
      <formula>$C$39</formula>
    </cfRule>
  </conditionalFormatting>
  <conditionalFormatting sqref="C39">
    <cfRule type="cellIs" dxfId="54" priority="4" stopIfTrue="1" operator="notEqual">
      <formula>$H$39</formula>
    </cfRule>
  </conditionalFormatting>
  <conditionalFormatting sqref="I39">
    <cfRule type="cellIs" dxfId="53" priority="1" operator="notEqual">
      <formula>$D$39</formula>
    </cfRule>
  </conditionalFormatting>
  <pageMargins left="0.23622047244094491" right="0.23622047244094491" top="0" bottom="0" header="0.51181102362204722" footer="0.51181102362204722"/>
  <pageSetup paperSize="9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>
    <tabColor indexed="14"/>
  </sheetPr>
  <dimension ref="A1:AT1663"/>
  <sheetViews>
    <sheetView showZeros="0" topLeftCell="A5" zoomScaleNormal="100" workbookViewId="0">
      <pane ySplit="6" topLeftCell="A41" activePane="bottomLeft" state="frozen"/>
      <selection activeCell="A5" sqref="A5"/>
      <selection pane="bottomLeft" activeCell="F44" sqref="F44"/>
    </sheetView>
  </sheetViews>
  <sheetFormatPr defaultRowHeight="12.75" x14ac:dyDescent="0.2"/>
  <cols>
    <col min="1" max="1" width="6.7109375" customWidth="1"/>
    <col min="2" max="2" width="3.42578125" customWidth="1"/>
    <col min="3" max="3" width="1.42578125" customWidth="1"/>
    <col min="4" max="4" width="65.28515625" customWidth="1"/>
    <col min="5" max="5" width="3.140625" customWidth="1"/>
    <col min="6" max="6" width="5.7109375" style="116" customWidth="1"/>
    <col min="7" max="13" width="8.7109375" customWidth="1"/>
    <col min="14" max="14" width="9.7109375" style="499" hidden="1" customWidth="1"/>
    <col min="15" max="15" width="5.42578125" style="499" hidden="1" customWidth="1"/>
    <col min="16" max="16" width="10.7109375" style="500" hidden="1" customWidth="1"/>
    <col min="17" max="17" width="10.7109375" style="499" hidden="1" customWidth="1"/>
    <col min="18" max="26" width="5.7109375" style="499" hidden="1" customWidth="1"/>
    <col min="27" max="27" width="11.7109375" style="499" hidden="1" customWidth="1"/>
    <col min="28" max="28" width="5.7109375" style="499" hidden="1" customWidth="1"/>
    <col min="29" max="29" width="5.7109375" style="501" hidden="1" customWidth="1"/>
    <col min="30" max="33" width="5.7109375" style="499" hidden="1" customWidth="1"/>
    <col min="34" max="34" width="11.7109375" style="499" hidden="1" customWidth="1"/>
    <col min="35" max="35" width="13.7109375" style="499" hidden="1" customWidth="1"/>
    <col min="36" max="36" width="7.28515625" style="499" hidden="1" customWidth="1"/>
    <col min="37" max="37" width="13.7109375" style="499" hidden="1" customWidth="1"/>
    <col min="38" max="38" width="6" style="499" hidden="1" customWidth="1"/>
    <col min="39" max="39" width="10.85546875" style="499" hidden="1" customWidth="1"/>
    <col min="40" max="40" width="9.140625" style="499" hidden="1" customWidth="1"/>
  </cols>
  <sheetData>
    <row r="1" spans="1:40" hidden="1" x14ac:dyDescent="0.2"/>
    <row r="2" spans="1:40" hidden="1" x14ac:dyDescent="0.2"/>
    <row r="3" spans="1:40" hidden="1" x14ac:dyDescent="0.2"/>
    <row r="4" spans="1:40" hidden="1" x14ac:dyDescent="0.2"/>
    <row r="5" spans="1:40" ht="38.25" customHeight="1" x14ac:dyDescent="0.2">
      <c r="A5" s="716"/>
      <c r="B5" s="716"/>
      <c r="C5" s="716"/>
      <c r="D5" s="717" t="s">
        <v>18</v>
      </c>
      <c r="E5" s="717"/>
      <c r="F5" s="717"/>
      <c r="G5" s="717"/>
      <c r="H5" s="717"/>
      <c r="I5" s="717"/>
      <c r="J5" s="717"/>
      <c r="K5" s="717"/>
      <c r="L5" s="717"/>
      <c r="M5" s="717"/>
      <c r="N5" s="502"/>
      <c r="O5" s="502"/>
    </row>
    <row r="6" spans="1:40" ht="15" customHeight="1" x14ac:dyDescent="0.2">
      <c r="A6" s="719">
        <f>BIL.PREV.!A2:H2</f>
        <v>0</v>
      </c>
      <c r="B6" s="719"/>
      <c r="C6" s="719"/>
      <c r="D6" s="719"/>
      <c r="E6" s="719"/>
      <c r="F6" s="719"/>
      <c r="G6" s="719"/>
      <c r="H6" s="719"/>
      <c r="I6" s="719"/>
      <c r="J6" s="719"/>
      <c r="K6" s="719"/>
      <c r="L6" s="719"/>
      <c r="M6" s="719"/>
      <c r="N6" s="503"/>
      <c r="O6" s="503"/>
    </row>
    <row r="7" spans="1:40" ht="16.5" thickBot="1" x14ac:dyDescent="0.3">
      <c r="A7" s="718" t="s">
        <v>8</v>
      </c>
      <c r="B7" s="718"/>
      <c r="C7" s="718"/>
      <c r="D7" s="718"/>
      <c r="E7" s="718"/>
      <c r="F7" s="718"/>
      <c r="G7" s="119" t="s">
        <v>19</v>
      </c>
      <c r="H7" s="120">
        <f>BIL.PREV.!K1</f>
        <v>2020</v>
      </c>
      <c r="I7" s="120"/>
      <c r="J7" s="119"/>
      <c r="K7" s="118"/>
      <c r="L7" s="718"/>
      <c r="M7" s="718"/>
      <c r="N7" s="504"/>
      <c r="O7" s="504"/>
    </row>
    <row r="8" spans="1:40" ht="13.5" thickTop="1" x14ac:dyDescent="0.2">
      <c r="A8" s="731" t="s">
        <v>5</v>
      </c>
      <c r="B8" s="720" t="s">
        <v>6</v>
      </c>
      <c r="C8" s="721"/>
      <c r="D8" s="720" t="s">
        <v>4</v>
      </c>
      <c r="E8" s="121"/>
      <c r="F8" s="728" t="s">
        <v>11</v>
      </c>
      <c r="G8" s="708" t="s">
        <v>9</v>
      </c>
      <c r="H8" s="708"/>
      <c r="I8" s="696" t="s">
        <v>335</v>
      </c>
      <c r="J8" s="696"/>
      <c r="K8" s="708" t="s">
        <v>336</v>
      </c>
      <c r="L8" s="736"/>
      <c r="M8" s="712" t="s">
        <v>7</v>
      </c>
      <c r="N8" s="505"/>
      <c r="O8" s="505"/>
      <c r="R8" s="742" t="s">
        <v>29</v>
      </c>
      <c r="T8" s="743" t="s">
        <v>9</v>
      </c>
      <c r="U8" s="743"/>
      <c r="V8" s="738" t="s">
        <v>10</v>
      </c>
      <c r="W8" s="738"/>
      <c r="X8" s="738" t="s">
        <v>46</v>
      </c>
      <c r="Y8" s="738"/>
      <c r="AC8" s="737" t="s">
        <v>179</v>
      </c>
      <c r="AJ8" s="690" t="s">
        <v>212</v>
      </c>
      <c r="AK8" s="691"/>
      <c r="AL8" s="691"/>
      <c r="AM8" s="691"/>
      <c r="AN8" s="691"/>
    </row>
    <row r="9" spans="1:40" ht="14.25" hidden="1" customHeight="1" thickTop="1" thickBot="1" x14ac:dyDescent="0.25">
      <c r="A9" s="732"/>
      <c r="B9" s="722"/>
      <c r="C9" s="723"/>
      <c r="D9" s="722"/>
      <c r="E9" s="123"/>
      <c r="F9" s="729"/>
      <c r="G9" s="726"/>
      <c r="H9" s="727"/>
      <c r="I9" s="727"/>
      <c r="J9" s="727"/>
      <c r="K9" s="727"/>
      <c r="L9" s="727"/>
      <c r="M9" s="734"/>
      <c r="N9" s="505"/>
      <c r="O9" s="505"/>
      <c r="P9" s="506"/>
      <c r="Q9" s="741" t="s">
        <v>0</v>
      </c>
      <c r="R9" s="742"/>
      <c r="T9" s="739"/>
      <c r="U9" s="740"/>
      <c r="V9" s="507"/>
      <c r="W9" s="507"/>
      <c r="X9" s="740"/>
      <c r="Y9" s="740"/>
      <c r="AC9" s="737"/>
    </row>
    <row r="10" spans="1:40" ht="13.5" thickBot="1" x14ac:dyDescent="0.25">
      <c r="A10" s="733"/>
      <c r="B10" s="724"/>
      <c r="C10" s="725"/>
      <c r="D10" s="724"/>
      <c r="E10" s="124"/>
      <c r="F10" s="730"/>
      <c r="G10" s="125" t="s">
        <v>2</v>
      </c>
      <c r="H10" s="125" t="s">
        <v>3</v>
      </c>
      <c r="I10" s="125" t="s">
        <v>2</v>
      </c>
      <c r="J10" s="125" t="s">
        <v>3</v>
      </c>
      <c r="K10" s="125" t="s">
        <v>2</v>
      </c>
      <c r="L10" s="125" t="s">
        <v>3</v>
      </c>
      <c r="M10" s="735"/>
      <c r="N10" s="505"/>
      <c r="O10" s="505"/>
      <c r="P10" s="506"/>
      <c r="Q10" s="741"/>
      <c r="R10" s="742"/>
      <c r="T10" s="508" t="s">
        <v>2</v>
      </c>
      <c r="U10" s="508" t="s">
        <v>3</v>
      </c>
      <c r="V10" s="508" t="s">
        <v>2</v>
      </c>
      <c r="W10" s="508" t="s">
        <v>3</v>
      </c>
      <c r="X10" s="508" t="s">
        <v>2</v>
      </c>
      <c r="Y10" s="508" t="s">
        <v>3</v>
      </c>
      <c r="AA10" s="509" t="s">
        <v>30</v>
      </c>
      <c r="AB10" s="509" t="s">
        <v>31</v>
      </c>
      <c r="AC10" s="737"/>
      <c r="AJ10" s="510" t="s">
        <v>210</v>
      </c>
      <c r="AK10" s="510" t="s">
        <v>211</v>
      </c>
      <c r="AL10" s="510" t="s">
        <v>210</v>
      </c>
      <c r="AM10" s="510" t="s">
        <v>211</v>
      </c>
      <c r="AN10" s="511" t="s">
        <v>0</v>
      </c>
    </row>
    <row r="11" spans="1:40" ht="13.5" thickTop="1" x14ac:dyDescent="0.2">
      <c r="A11" s="126">
        <v>39083</v>
      </c>
      <c r="B11" s="127">
        <v>1</v>
      </c>
      <c r="C11" s="128" t="str">
        <f>IF(G11+I11+K11&gt;0,"e",IF(H11+J11+L11&gt;0,"u",IF(G11+H11+I11+J11+K11+L11&lt;0,"")))</f>
        <v>e</v>
      </c>
      <c r="D11" s="129" t="str">
        <f>"Fondo Cassa al 1° gennaio "&amp;$K$7</f>
        <v xml:space="preserve">Fondo Cassa al 1° gennaio </v>
      </c>
      <c r="E11" s="130"/>
      <c r="F11" s="131" t="s">
        <v>22</v>
      </c>
      <c r="G11" s="132">
        <v>434.24</v>
      </c>
      <c r="H11" s="410"/>
      <c r="I11" s="132">
        <v>17740.45</v>
      </c>
      <c r="J11" s="132"/>
      <c r="K11" s="132">
        <v>95.99</v>
      </c>
      <c r="L11" s="158"/>
      <c r="M11" s="133">
        <f>+G11-H11+I11-J11+K11-L11</f>
        <v>18270.680000000004</v>
      </c>
      <c r="N11" s="498">
        <f>(I11-J11)+(K11-L11)</f>
        <v>17836.440000000002</v>
      </c>
      <c r="O11" s="537" t="str">
        <f>IF(DISPONIBILITA!O46&gt;=1,1,"")</f>
        <v/>
      </c>
      <c r="P11" s="512" t="s">
        <v>44</v>
      </c>
      <c r="Q11" s="513">
        <f>SUM(G11:L11)</f>
        <v>18270.680000000004</v>
      </c>
      <c r="T11" s="514"/>
      <c r="U11" s="515"/>
      <c r="V11" s="515"/>
      <c r="W11" s="515"/>
      <c r="X11" s="516"/>
      <c r="Y11" s="515"/>
      <c r="AA11" s="513">
        <f>CONS.ENTR!F40-CONS.USC.!F52</f>
        <v>4218.0399999999936</v>
      </c>
      <c r="AB11" s="517">
        <f>$AA$11+M11</f>
        <v>22488.719999999998</v>
      </c>
      <c r="AC11" s="518"/>
      <c r="AE11" s="519"/>
      <c r="AF11" s="519"/>
    </row>
    <row r="12" spans="1:40" x14ac:dyDescent="0.2">
      <c r="A12" s="134">
        <v>43837</v>
      </c>
      <c r="B12" s="135">
        <f t="shared" ref="B12:B38" si="0">IF(Q12&gt;0.00001,B11+1,"")</f>
        <v>2</v>
      </c>
      <c r="C12" s="128" t="str">
        <f t="shared" ref="C12:C38" si="1">IF(G12+I12+K12&gt;0,"e",IF(H12+J12+L12&gt;0,"u",IF(G12+H12+I12+J12+K12+L12&lt;0,"")))</f>
        <v>u</v>
      </c>
      <c r="D12" s="136" t="s">
        <v>389</v>
      </c>
      <c r="E12" s="143">
        <f>IF(Q12&gt;0.0001,1)</f>
        <v>1</v>
      </c>
      <c r="F12" s="137" t="s">
        <v>83</v>
      </c>
      <c r="G12" s="138"/>
      <c r="H12" s="139"/>
      <c r="I12" s="138"/>
      <c r="J12" s="139">
        <v>29.94</v>
      </c>
      <c r="K12" s="138"/>
      <c r="L12" s="139"/>
      <c r="M12" s="140">
        <f>IF(SUM(G12:L12)&gt;0.00001,M11+G12-H12+I12-J12+K12-L12,"")</f>
        <v>18240.740000000005</v>
      </c>
      <c r="N12" s="520"/>
      <c r="O12" s="520"/>
      <c r="P12" s="521" t="s">
        <v>92</v>
      </c>
      <c r="Q12" s="513">
        <f t="shared" ref="Q12:Q59" si="2">SUM(G12:L12)</f>
        <v>29.94</v>
      </c>
      <c r="R12" s="499" t="str">
        <f>LEFT(F12,2)</f>
        <v>uu</v>
      </c>
      <c r="T12" s="522" t="str">
        <f t="shared" ref="T12:T75" si="3">IF(R12="ee",G12,IF(R12="-u",G12,IF(R12="",G12,IF(R12="ra",G12,IF(R12="pr",G12,"")))))</f>
        <v/>
      </c>
      <c r="U12" s="523">
        <f t="shared" ref="U12:U75" si="4">IF(R12="uu",H12,IF(R12="-e",H12,IF(R12="",H12,IF(R12="rp",H12,IF(R12="ve",H12,"")))))</f>
        <v>0</v>
      </c>
      <c r="V12" s="522" t="str">
        <f t="shared" ref="V12:V75" si="5">IF(R12="ee",I12,IF(R12="-u",I12,IF(R12="",I12,IF(R12="ra",I12,IF(R12="ve",I12,"")))))</f>
        <v/>
      </c>
      <c r="W12" s="523">
        <f t="shared" ref="W12:W75" si="6">IF(R12="uu",J12,IF(R12="-e",J12,IF(R12="",J12,IF(R12="rp",J12,IF(R12="pr",J12,"")))))</f>
        <v>29.94</v>
      </c>
      <c r="X12" s="522" t="str">
        <f t="shared" ref="X12:X75" si="7">IF(R12="ee",K12,IF(R12="-u",K12,IF(R12="",K12,IF(R12="ra",K12,IF(R12="ve",K12,"")))))</f>
        <v/>
      </c>
      <c r="Y12" s="523">
        <f t="shared" ref="Y12:Y75" si="8">IF(R12="uu",L12,IF(R12="-e",L12,IF(R12="",L12,IF(R12="rp",L12,IF(R12="pr",L12,"")))))</f>
        <v>0</v>
      </c>
      <c r="AA12" s="517"/>
      <c r="AB12" s="517">
        <f t="shared" ref="AB12:AB69" si="9">$AA$11+M12</f>
        <v>22458.78</v>
      </c>
      <c r="AC12" s="524"/>
      <c r="AD12" s="525" t="str">
        <f>BIL.PREV.!A5</f>
        <v>ee10</v>
      </c>
      <c r="AE12" s="526" t="str">
        <f>BIL.PREV.!B5</f>
        <v>Contributi e Sovvenzioni Regionali</v>
      </c>
      <c r="AF12" s="526" t="s">
        <v>148</v>
      </c>
      <c r="AG12" s="499" t="str">
        <f>CONCATENATE(AD12,AF12,AE12)</f>
        <v>ee10 - Contributi e Sovvenzioni Regionali</v>
      </c>
      <c r="AH12" s="499" t="str">
        <f>LEFT($AC12,4)</f>
        <v/>
      </c>
      <c r="AJ12" s="511" t="s">
        <v>45</v>
      </c>
      <c r="AK12" s="499">
        <f>SUMIFS(Q$12:Q$1653,F$12:F$1653,"uu30")</f>
        <v>0</v>
      </c>
      <c r="AL12" s="527" t="s">
        <v>149</v>
      </c>
      <c r="AM12" s="499">
        <f>SUMIFS(Q$12:Q$1653,F$12:F$1653,"-u30")</f>
        <v>0</v>
      </c>
      <c r="AN12" s="499">
        <f>AK12-AM12</f>
        <v>0</v>
      </c>
    </row>
    <row r="13" spans="1:40" x14ac:dyDescent="0.2">
      <c r="A13" s="134"/>
      <c r="B13" s="135" t="str">
        <f t="shared" si="0"/>
        <v/>
      </c>
      <c r="C13" s="128" t="b">
        <f t="shared" si="1"/>
        <v>0</v>
      </c>
      <c r="D13" s="136"/>
      <c r="E13" s="143" t="b">
        <f t="shared" ref="E13:E38" si="10">IF(Q13&gt;0.0001,1)</f>
        <v>0</v>
      </c>
      <c r="F13" s="137"/>
      <c r="G13" s="138"/>
      <c r="H13" s="139"/>
      <c r="I13" s="138"/>
      <c r="J13" s="139"/>
      <c r="K13" s="138"/>
      <c r="L13" s="139"/>
      <c r="M13" s="140" t="str">
        <f t="shared" ref="M13:M38" si="11">IF(SUM(G13:L13)&gt;0.00001,M12+G13-H13+I13-J13+K13-L13,"")</f>
        <v/>
      </c>
      <c r="N13" s="520"/>
      <c r="O13" s="520"/>
      <c r="P13" s="521" t="s">
        <v>93</v>
      </c>
      <c r="Q13" s="513">
        <f t="shared" si="2"/>
        <v>0</v>
      </c>
      <c r="R13" s="499" t="str">
        <f t="shared" ref="R13:R69" si="12">LEFT(F13,2)</f>
        <v/>
      </c>
      <c r="T13" s="522">
        <f t="shared" si="3"/>
        <v>0</v>
      </c>
      <c r="U13" s="523">
        <f t="shared" si="4"/>
        <v>0</v>
      </c>
      <c r="V13" s="522">
        <f t="shared" si="5"/>
        <v>0</v>
      </c>
      <c r="W13" s="523">
        <f t="shared" si="6"/>
        <v>0</v>
      </c>
      <c r="X13" s="522">
        <f t="shared" si="7"/>
        <v>0</v>
      </c>
      <c r="Y13" s="523">
        <f t="shared" si="8"/>
        <v>0</v>
      </c>
      <c r="AA13" s="517"/>
      <c r="AB13" s="517" t="e">
        <f t="shared" si="9"/>
        <v>#VALUE!</v>
      </c>
      <c r="AC13" s="524"/>
      <c r="AD13" s="525" t="str">
        <f>BIL.PREV.!A6</f>
        <v>ee11</v>
      </c>
      <c r="AE13" s="526" t="str">
        <f>BIL.PREV.!B6</f>
        <v>Altri contributi da Enti Pubblici e Privati</v>
      </c>
      <c r="AF13" s="526" t="s">
        <v>148</v>
      </c>
      <c r="AG13" s="499" t="str">
        <f t="shared" ref="AG13:AG76" si="13">CONCATENATE(AD13,AF13,AE13)</f>
        <v>ee11 - Altri contributi da Enti Pubblici e Privati</v>
      </c>
      <c r="AH13" s="499" t="str">
        <f t="shared" ref="AH13:AH76" si="14">LEFT($AC13,4)</f>
        <v/>
      </c>
      <c r="AJ13" s="511" t="s">
        <v>68</v>
      </c>
      <c r="AK13" s="499">
        <f>SUMIFS(Q$12:Q$1653,F$12:F$1653,"uu31")</f>
        <v>0</v>
      </c>
      <c r="AL13" s="527" t="s">
        <v>150</v>
      </c>
      <c r="AM13" s="499">
        <f>SUMIFS(Q$12:Q$1653,F$12:F$1653,"-u31")</f>
        <v>0</v>
      </c>
      <c r="AN13" s="499">
        <f t="shared" ref="AN13:AN41" si="15">AK13-AM13</f>
        <v>0</v>
      </c>
    </row>
    <row r="14" spans="1:40" x14ac:dyDescent="0.2">
      <c r="A14" s="134"/>
      <c r="B14" s="135" t="str">
        <f t="shared" si="0"/>
        <v/>
      </c>
      <c r="C14" s="128" t="b">
        <f t="shared" si="1"/>
        <v>0</v>
      </c>
      <c r="D14" s="136"/>
      <c r="E14" s="143" t="b">
        <f t="shared" si="10"/>
        <v>0</v>
      </c>
      <c r="F14" s="137"/>
      <c r="G14" s="138"/>
      <c r="H14" s="139"/>
      <c r="I14" s="138"/>
      <c r="J14" s="139"/>
      <c r="K14" s="138"/>
      <c r="L14" s="139"/>
      <c r="M14" s="140" t="str">
        <f>IF(SUM(G14:L14)&gt;0.00001,M13+G14-H14+I14-J14+K14-L14,"")</f>
        <v/>
      </c>
      <c r="N14" s="520"/>
      <c r="O14" s="520"/>
      <c r="P14" s="521" t="s">
        <v>94</v>
      </c>
      <c r="Q14" s="513">
        <f t="shared" si="2"/>
        <v>0</v>
      </c>
      <c r="R14" s="499" t="str">
        <f t="shared" si="12"/>
        <v/>
      </c>
      <c r="T14" s="522">
        <f t="shared" si="3"/>
        <v>0</v>
      </c>
      <c r="U14" s="523">
        <f t="shared" si="4"/>
        <v>0</v>
      </c>
      <c r="V14" s="522">
        <f t="shared" si="5"/>
        <v>0</v>
      </c>
      <c r="W14" s="523">
        <f t="shared" si="6"/>
        <v>0</v>
      </c>
      <c r="X14" s="522">
        <f t="shared" si="7"/>
        <v>0</v>
      </c>
      <c r="Y14" s="523">
        <f t="shared" si="8"/>
        <v>0</v>
      </c>
      <c r="AA14" s="517"/>
      <c r="AB14" s="517" t="e">
        <f t="shared" si="9"/>
        <v>#VALUE!</v>
      </c>
      <c r="AC14" s="524"/>
      <c r="AD14" s="525" t="str">
        <f>BIL.PREV.!A7</f>
        <v>ee12</v>
      </c>
      <c r="AE14" s="526" t="str">
        <f>BIL.PREV.!B7</f>
        <v>Quote Associative</v>
      </c>
      <c r="AF14" s="526" t="s">
        <v>148</v>
      </c>
      <c r="AG14" s="499" t="str">
        <f t="shared" si="13"/>
        <v>ee12 - Quote Associative</v>
      </c>
      <c r="AH14" s="499" t="str">
        <f t="shared" si="14"/>
        <v/>
      </c>
      <c r="AJ14" s="511" t="s">
        <v>69</v>
      </c>
      <c r="AK14" s="499">
        <f>SUMIFS(Q$12:Q$1653,F$12:F$1653,"uu32")</f>
        <v>0</v>
      </c>
      <c r="AL14" s="527" t="s">
        <v>151</v>
      </c>
      <c r="AM14" s="499">
        <f>SUMIFS(Q$12:Q$1653,F$12:F$1653,"-u32")</f>
        <v>0</v>
      </c>
      <c r="AN14" s="499">
        <f t="shared" si="15"/>
        <v>0</v>
      </c>
    </row>
    <row r="15" spans="1:40" x14ac:dyDescent="0.2">
      <c r="A15" s="134"/>
      <c r="B15" s="135" t="str">
        <f t="shared" si="0"/>
        <v/>
      </c>
      <c r="C15" s="128" t="b">
        <f t="shared" si="1"/>
        <v>0</v>
      </c>
      <c r="D15" s="136"/>
      <c r="E15" s="143" t="b">
        <f t="shared" si="10"/>
        <v>0</v>
      </c>
      <c r="F15" s="137"/>
      <c r="G15" s="138"/>
      <c r="H15" s="139"/>
      <c r="I15" s="138"/>
      <c r="J15" s="139"/>
      <c r="K15" s="138"/>
      <c r="L15" s="139"/>
      <c r="M15" s="140" t="str">
        <f t="shared" si="11"/>
        <v/>
      </c>
      <c r="N15" s="520"/>
      <c r="O15" s="520"/>
      <c r="P15" s="521" t="s">
        <v>95</v>
      </c>
      <c r="Q15" s="513">
        <f t="shared" si="2"/>
        <v>0</v>
      </c>
      <c r="R15" s="499" t="str">
        <f t="shared" si="12"/>
        <v/>
      </c>
      <c r="T15" s="522">
        <f t="shared" si="3"/>
        <v>0</v>
      </c>
      <c r="U15" s="523">
        <f t="shared" si="4"/>
        <v>0</v>
      </c>
      <c r="V15" s="522">
        <f t="shared" si="5"/>
        <v>0</v>
      </c>
      <c r="W15" s="523">
        <f t="shared" si="6"/>
        <v>0</v>
      </c>
      <c r="X15" s="522">
        <f t="shared" si="7"/>
        <v>0</v>
      </c>
      <c r="Y15" s="523">
        <f t="shared" si="8"/>
        <v>0</v>
      </c>
      <c r="AA15" s="517"/>
      <c r="AB15" s="517" t="e">
        <f t="shared" si="9"/>
        <v>#VALUE!</v>
      </c>
      <c r="AC15" s="524"/>
      <c r="AD15" s="525" t="str">
        <f>BIL.PREV.!A8</f>
        <v>ee13</v>
      </c>
      <c r="AE15" s="526" t="str">
        <f>BIL.PREV.!B8</f>
        <v>Proventi da partecipazioni ad Emoservizi srl</v>
      </c>
      <c r="AF15" s="526" t="s">
        <v>148</v>
      </c>
      <c r="AG15" s="499" t="str">
        <f t="shared" si="13"/>
        <v>ee13 - Proventi da partecipazioni ad Emoservizi srl</v>
      </c>
      <c r="AH15" s="499" t="str">
        <f t="shared" si="14"/>
        <v/>
      </c>
      <c r="AJ15" s="511" t="s">
        <v>70</v>
      </c>
      <c r="AK15" s="499">
        <f>SUMIFS(Q$12:Q$1653,F$12:F$1653,"uu33")</f>
        <v>0</v>
      </c>
      <c r="AL15" s="527" t="s">
        <v>152</v>
      </c>
      <c r="AM15" s="499">
        <f>SUMIFS(Q$12:Q$1653,F$12:F$1653,"-u33")</f>
        <v>0</v>
      </c>
      <c r="AN15" s="499">
        <f t="shared" si="15"/>
        <v>0</v>
      </c>
    </row>
    <row r="16" spans="1:40" x14ac:dyDescent="0.2">
      <c r="A16" s="134"/>
      <c r="B16" s="135" t="str">
        <f t="shared" si="0"/>
        <v/>
      </c>
      <c r="C16" s="128" t="b">
        <f t="shared" si="1"/>
        <v>0</v>
      </c>
      <c r="D16" s="136"/>
      <c r="E16" s="143" t="b">
        <f t="shared" si="10"/>
        <v>0</v>
      </c>
      <c r="F16" s="137"/>
      <c r="G16" s="138"/>
      <c r="H16" s="139"/>
      <c r="I16" s="138"/>
      <c r="J16" s="139"/>
      <c r="K16" s="138"/>
      <c r="L16" s="139"/>
      <c r="M16" s="140" t="str">
        <f t="shared" si="11"/>
        <v/>
      </c>
      <c r="N16" s="520"/>
      <c r="O16" s="520"/>
      <c r="P16" s="521" t="s">
        <v>96</v>
      </c>
      <c r="Q16" s="513">
        <f t="shared" si="2"/>
        <v>0</v>
      </c>
      <c r="R16" s="499" t="str">
        <f t="shared" si="12"/>
        <v/>
      </c>
      <c r="T16" s="522">
        <f t="shared" si="3"/>
        <v>0</v>
      </c>
      <c r="U16" s="523">
        <f t="shared" si="4"/>
        <v>0</v>
      </c>
      <c r="V16" s="522">
        <f t="shared" si="5"/>
        <v>0</v>
      </c>
      <c r="W16" s="523">
        <f t="shared" si="6"/>
        <v>0</v>
      </c>
      <c r="X16" s="522">
        <f t="shared" si="7"/>
        <v>0</v>
      </c>
      <c r="Y16" s="523">
        <f t="shared" si="8"/>
        <v>0</v>
      </c>
      <c r="AA16" s="517"/>
      <c r="AB16" s="517" t="e">
        <f t="shared" si="9"/>
        <v>#VALUE!</v>
      </c>
      <c r="AC16" s="524"/>
      <c r="AD16" s="525" t="str">
        <f>BIL.PREV.!A9</f>
        <v>ee14</v>
      </c>
      <c r="AE16" s="526" t="str">
        <f>BIL.PREV.!B9</f>
        <v>Contributi cinque per mille</v>
      </c>
      <c r="AF16" s="526" t="s">
        <v>148</v>
      </c>
      <c r="AG16" s="499" t="str">
        <f t="shared" si="13"/>
        <v>ee14 - Contributi cinque per mille</v>
      </c>
      <c r="AH16" s="499" t="str">
        <f t="shared" si="14"/>
        <v/>
      </c>
      <c r="AJ16" s="511" t="s">
        <v>71</v>
      </c>
      <c r="AK16" s="499">
        <f>SUMIFS(Q$12:Q$1653,F$12:F$1653,"uu34")</f>
        <v>0</v>
      </c>
      <c r="AL16" s="527" t="s">
        <v>153</v>
      </c>
      <c r="AM16" s="499">
        <f>SUMIFS(Q$12:Q$1653,F$12:F$1653,"-u34")</f>
        <v>0</v>
      </c>
      <c r="AN16" s="499">
        <f t="shared" si="15"/>
        <v>0</v>
      </c>
    </row>
    <row r="17" spans="1:46" x14ac:dyDescent="0.2">
      <c r="A17" s="134"/>
      <c r="B17" s="135" t="str">
        <f t="shared" si="0"/>
        <v/>
      </c>
      <c r="C17" s="128" t="b">
        <f t="shared" si="1"/>
        <v>0</v>
      </c>
      <c r="D17" s="136"/>
      <c r="E17" s="143" t="b">
        <f t="shared" si="10"/>
        <v>0</v>
      </c>
      <c r="F17" s="137"/>
      <c r="G17" s="138"/>
      <c r="H17" s="139"/>
      <c r="I17" s="138"/>
      <c r="J17" s="139"/>
      <c r="K17" s="138"/>
      <c r="L17" s="139"/>
      <c r="M17" s="140" t="str">
        <f t="shared" si="11"/>
        <v/>
      </c>
      <c r="N17" s="520"/>
      <c r="O17" s="520"/>
      <c r="P17" s="521" t="s">
        <v>97</v>
      </c>
      <c r="Q17" s="513">
        <f t="shared" si="2"/>
        <v>0</v>
      </c>
      <c r="R17" s="499" t="str">
        <f t="shared" si="12"/>
        <v/>
      </c>
      <c r="T17" s="522">
        <f t="shared" si="3"/>
        <v>0</v>
      </c>
      <c r="U17" s="523">
        <f t="shared" si="4"/>
        <v>0</v>
      </c>
      <c r="V17" s="522">
        <f t="shared" si="5"/>
        <v>0</v>
      </c>
      <c r="W17" s="523">
        <f t="shared" si="6"/>
        <v>0</v>
      </c>
      <c r="X17" s="522">
        <f t="shared" si="7"/>
        <v>0</v>
      </c>
      <c r="Y17" s="523">
        <f t="shared" si="8"/>
        <v>0</v>
      </c>
      <c r="AA17" s="517"/>
      <c r="AB17" s="517" t="e">
        <f t="shared" si="9"/>
        <v>#VALUE!</v>
      </c>
      <c r="AC17" s="524"/>
      <c r="AD17" s="525" t="str">
        <f>BIL.PREV.!A10</f>
        <v>ee15</v>
      </c>
      <c r="AE17" s="526" t="str">
        <f>BIL.PREV.!B10</f>
        <v>Contributi da Fondazioni</v>
      </c>
      <c r="AF17" s="526" t="s">
        <v>148</v>
      </c>
      <c r="AG17" s="499" t="str">
        <f t="shared" si="13"/>
        <v>ee15 - Contributi da Fondazioni</v>
      </c>
      <c r="AH17" s="499" t="str">
        <f t="shared" si="14"/>
        <v/>
      </c>
      <c r="AJ17" s="511" t="s">
        <v>72</v>
      </c>
      <c r="AK17" s="499">
        <f>SUMIFS(Q$12:Q$1653,F$12:F$1653,"uu35")</f>
        <v>0</v>
      </c>
      <c r="AL17" s="527" t="s">
        <v>154</v>
      </c>
      <c r="AM17" s="499">
        <f>SUMIFS(Q$12:Q$1653,F$12:F$1653,"-u35")</f>
        <v>0</v>
      </c>
      <c r="AN17" s="499">
        <f t="shared" si="15"/>
        <v>0</v>
      </c>
    </row>
    <row r="18" spans="1:46" x14ac:dyDescent="0.2">
      <c r="A18" s="134"/>
      <c r="B18" s="135" t="str">
        <f t="shared" si="0"/>
        <v/>
      </c>
      <c r="C18" s="128" t="b">
        <f t="shared" si="1"/>
        <v>0</v>
      </c>
      <c r="D18" s="136"/>
      <c r="E18" s="143" t="b">
        <f t="shared" si="10"/>
        <v>0</v>
      </c>
      <c r="F18" s="137"/>
      <c r="G18" s="138"/>
      <c r="H18" s="139"/>
      <c r="I18" s="138"/>
      <c r="J18" s="139"/>
      <c r="K18" s="138"/>
      <c r="L18" s="139"/>
      <c r="M18" s="140" t="str">
        <f t="shared" si="11"/>
        <v/>
      </c>
      <c r="N18" s="520"/>
      <c r="O18" s="520"/>
      <c r="P18" s="521" t="s">
        <v>98</v>
      </c>
      <c r="Q18" s="513">
        <f t="shared" si="2"/>
        <v>0</v>
      </c>
      <c r="R18" s="499" t="str">
        <f t="shared" si="12"/>
        <v/>
      </c>
      <c r="T18" s="522">
        <f t="shared" si="3"/>
        <v>0</v>
      </c>
      <c r="U18" s="523">
        <f t="shared" si="4"/>
        <v>0</v>
      </c>
      <c r="V18" s="522">
        <f t="shared" si="5"/>
        <v>0</v>
      </c>
      <c r="W18" s="523">
        <f t="shared" si="6"/>
        <v>0</v>
      </c>
      <c r="X18" s="522">
        <f t="shared" si="7"/>
        <v>0</v>
      </c>
      <c r="Y18" s="523">
        <f t="shared" si="8"/>
        <v>0</v>
      </c>
      <c r="AA18" s="517"/>
      <c r="AB18" s="517" t="e">
        <f t="shared" si="9"/>
        <v>#VALUE!</v>
      </c>
      <c r="AC18" s="524"/>
      <c r="AD18" s="525" t="str">
        <f>BIL.PREV.!A11</f>
        <v>ee16</v>
      </c>
      <c r="AE18" s="526" t="str">
        <f>BIL.PREV.!B11</f>
        <v>F/do Solidarietà</v>
      </c>
      <c r="AF18" s="526" t="s">
        <v>148</v>
      </c>
      <c r="AG18" s="499" t="str">
        <f t="shared" si="13"/>
        <v>ee16 - F/do Solidarietà</v>
      </c>
      <c r="AH18" s="499" t="str">
        <f t="shared" si="14"/>
        <v/>
      </c>
      <c r="AJ18" s="511" t="s">
        <v>73</v>
      </c>
      <c r="AK18" s="499">
        <f>SUMIFS(Q$12:Q$1653,F$12:F$1653,"uu36")</f>
        <v>0</v>
      </c>
      <c r="AL18" s="527" t="s">
        <v>155</v>
      </c>
      <c r="AM18" s="499">
        <f>SUMIFS(Q$12:Q$1653,F$12:F$1653,"-u36")</f>
        <v>0</v>
      </c>
      <c r="AN18" s="499">
        <f t="shared" si="15"/>
        <v>0</v>
      </c>
    </row>
    <row r="19" spans="1:46" x14ac:dyDescent="0.2">
      <c r="A19" s="134"/>
      <c r="B19" s="135" t="str">
        <f t="shared" si="0"/>
        <v/>
      </c>
      <c r="C19" s="128" t="b">
        <f t="shared" si="1"/>
        <v>0</v>
      </c>
      <c r="D19" s="136"/>
      <c r="E19" s="143" t="b">
        <f t="shared" si="10"/>
        <v>0</v>
      </c>
      <c r="F19" s="137"/>
      <c r="G19" s="138"/>
      <c r="H19" s="139"/>
      <c r="I19" s="138"/>
      <c r="J19" s="139"/>
      <c r="K19" s="138"/>
      <c r="L19" s="139"/>
      <c r="M19" s="140" t="str">
        <f t="shared" si="11"/>
        <v/>
      </c>
      <c r="N19" s="520"/>
      <c r="O19" s="520"/>
      <c r="P19" s="521" t="s">
        <v>99</v>
      </c>
      <c r="Q19" s="513">
        <f t="shared" si="2"/>
        <v>0</v>
      </c>
      <c r="R19" s="499" t="str">
        <f t="shared" si="12"/>
        <v/>
      </c>
      <c r="T19" s="522">
        <f t="shared" si="3"/>
        <v>0</v>
      </c>
      <c r="U19" s="523">
        <f t="shared" si="4"/>
        <v>0</v>
      </c>
      <c r="V19" s="522">
        <f t="shared" si="5"/>
        <v>0</v>
      </c>
      <c r="W19" s="523">
        <f t="shared" si="6"/>
        <v>0</v>
      </c>
      <c r="X19" s="522">
        <f t="shared" si="7"/>
        <v>0</v>
      </c>
      <c r="Y19" s="523">
        <f t="shared" si="8"/>
        <v>0</v>
      </c>
      <c r="AA19" s="517"/>
      <c r="AB19" s="517" t="e">
        <f t="shared" si="9"/>
        <v>#VALUE!</v>
      </c>
      <c r="AC19" s="524"/>
      <c r="AD19" s="525" t="str">
        <f>BIL.PREV.!A12</f>
        <v/>
      </c>
      <c r="AE19" s="526">
        <f>BIL.PREV.!B12</f>
        <v>0</v>
      </c>
      <c r="AF19" s="526" t="s">
        <v>148</v>
      </c>
      <c r="AG19" s="499" t="str">
        <f t="shared" si="13"/>
        <v xml:space="preserve"> - 0</v>
      </c>
      <c r="AH19" s="499" t="str">
        <f t="shared" si="14"/>
        <v/>
      </c>
      <c r="AJ19" s="511" t="s">
        <v>74</v>
      </c>
      <c r="AK19" s="499">
        <f>SUMIFS(Q$12:Q$1653,F$12:F$1653,"uu37")</f>
        <v>0</v>
      </c>
      <c r="AL19" s="527" t="s">
        <v>156</v>
      </c>
      <c r="AM19" s="499">
        <f>SUMIFS(Q$12:Q$1653,F$12:F$1653,"-u37")</f>
        <v>0</v>
      </c>
      <c r="AN19" s="499">
        <f t="shared" si="15"/>
        <v>0</v>
      </c>
    </row>
    <row r="20" spans="1:46" x14ac:dyDescent="0.2">
      <c r="A20" s="134"/>
      <c r="B20" s="135" t="str">
        <f t="shared" si="0"/>
        <v/>
      </c>
      <c r="C20" s="128" t="b">
        <f t="shared" si="1"/>
        <v>0</v>
      </c>
      <c r="D20" s="136"/>
      <c r="E20" s="143" t="b">
        <f t="shared" si="10"/>
        <v>0</v>
      </c>
      <c r="F20" s="137"/>
      <c r="G20" s="138"/>
      <c r="H20" s="139"/>
      <c r="I20" s="138"/>
      <c r="J20" s="139"/>
      <c r="K20" s="138"/>
      <c r="L20" s="139"/>
      <c r="M20" s="140" t="str">
        <f t="shared" si="11"/>
        <v/>
      </c>
      <c r="N20" s="520"/>
      <c r="O20" s="520"/>
      <c r="P20" s="521" t="s">
        <v>100</v>
      </c>
      <c r="Q20" s="513">
        <f t="shared" si="2"/>
        <v>0</v>
      </c>
      <c r="R20" s="499" t="str">
        <f t="shared" si="12"/>
        <v/>
      </c>
      <c r="T20" s="522">
        <f t="shared" si="3"/>
        <v>0</v>
      </c>
      <c r="U20" s="523">
        <f t="shared" si="4"/>
        <v>0</v>
      </c>
      <c r="V20" s="522">
        <f t="shared" si="5"/>
        <v>0</v>
      </c>
      <c r="W20" s="523">
        <f t="shared" si="6"/>
        <v>0</v>
      </c>
      <c r="X20" s="522">
        <f t="shared" si="7"/>
        <v>0</v>
      </c>
      <c r="Y20" s="523">
        <f t="shared" si="8"/>
        <v>0</v>
      </c>
      <c r="AA20" s="517"/>
      <c r="AB20" s="517" t="e">
        <f t="shared" si="9"/>
        <v>#VALUE!</v>
      </c>
      <c r="AC20" s="524"/>
      <c r="AD20" s="525" t="str">
        <f>BIL.PREV.!A13</f>
        <v/>
      </c>
      <c r="AE20" s="526">
        <f>BIL.PREV.!B13</f>
        <v>0</v>
      </c>
      <c r="AF20" s="526" t="s">
        <v>148</v>
      </c>
      <c r="AG20" s="499" t="str">
        <f t="shared" si="13"/>
        <v xml:space="preserve"> - 0</v>
      </c>
      <c r="AH20" s="499" t="str">
        <f t="shared" si="14"/>
        <v/>
      </c>
      <c r="AJ20" s="511" t="s">
        <v>75</v>
      </c>
      <c r="AK20" s="499">
        <f>SUMIFS(Q$12:Q$1653,F$12:F$1653,"uu38")</f>
        <v>0</v>
      </c>
      <c r="AL20" s="527" t="s">
        <v>157</v>
      </c>
      <c r="AM20" s="499">
        <f>SUMIFS(Q$12:Q$1653,F$12:F$1653,"-u38")</f>
        <v>0</v>
      </c>
      <c r="AN20" s="499">
        <f t="shared" si="15"/>
        <v>0</v>
      </c>
    </row>
    <row r="21" spans="1:46" x14ac:dyDescent="0.2">
      <c r="A21" s="134"/>
      <c r="B21" s="135" t="str">
        <f t="shared" si="0"/>
        <v/>
      </c>
      <c r="C21" s="128" t="b">
        <f t="shared" si="1"/>
        <v>0</v>
      </c>
      <c r="D21" s="136"/>
      <c r="E21" s="143" t="b">
        <f t="shared" si="10"/>
        <v>0</v>
      </c>
      <c r="F21" s="137"/>
      <c r="G21" s="138"/>
      <c r="H21" s="139"/>
      <c r="I21" s="138"/>
      <c r="J21" s="139"/>
      <c r="K21" s="138"/>
      <c r="L21" s="139"/>
      <c r="M21" s="140" t="str">
        <f t="shared" si="11"/>
        <v/>
      </c>
      <c r="N21" s="520"/>
      <c r="O21" s="520"/>
      <c r="P21" s="521" t="s">
        <v>101</v>
      </c>
      <c r="Q21" s="513">
        <f t="shared" si="2"/>
        <v>0</v>
      </c>
      <c r="R21" s="499" t="str">
        <f t="shared" si="12"/>
        <v/>
      </c>
      <c r="T21" s="522">
        <f t="shared" si="3"/>
        <v>0</v>
      </c>
      <c r="U21" s="523">
        <f t="shared" si="4"/>
        <v>0</v>
      </c>
      <c r="V21" s="522">
        <f t="shared" si="5"/>
        <v>0</v>
      </c>
      <c r="W21" s="523">
        <f t="shared" si="6"/>
        <v>0</v>
      </c>
      <c r="X21" s="522">
        <f t="shared" si="7"/>
        <v>0</v>
      </c>
      <c r="Y21" s="523">
        <f t="shared" si="8"/>
        <v>0</v>
      </c>
      <c r="AA21" s="517"/>
      <c r="AB21" s="517" t="e">
        <f t="shared" si="9"/>
        <v>#VALUE!</v>
      </c>
      <c r="AC21" s="524"/>
      <c r="AD21" s="525" t="str">
        <f>BIL.PREV.!A14</f>
        <v/>
      </c>
      <c r="AE21" s="526">
        <f>BIL.PREV.!B14</f>
        <v>0</v>
      </c>
      <c r="AF21" s="526" t="s">
        <v>148</v>
      </c>
      <c r="AG21" s="499" t="str">
        <f t="shared" si="13"/>
        <v xml:space="preserve"> - 0</v>
      </c>
      <c r="AH21" s="499" t="str">
        <f t="shared" si="14"/>
        <v/>
      </c>
      <c r="AJ21" s="511" t="s">
        <v>76</v>
      </c>
      <c r="AK21" s="499">
        <f>SUMIFS(Q$12:Q$1653,F$12:F$1653,"uu39")</f>
        <v>0</v>
      </c>
      <c r="AL21" s="527" t="s">
        <v>158</v>
      </c>
      <c r="AM21" s="499">
        <f>SUMIFS(Q$12:Q$1653,F$12:F$1653,"-u39")</f>
        <v>0</v>
      </c>
      <c r="AN21" s="499">
        <f t="shared" si="15"/>
        <v>0</v>
      </c>
    </row>
    <row r="22" spans="1:46" x14ac:dyDescent="0.2">
      <c r="A22" s="134"/>
      <c r="B22" s="135" t="str">
        <f t="shared" si="0"/>
        <v/>
      </c>
      <c r="C22" s="128" t="b">
        <f t="shared" si="1"/>
        <v>0</v>
      </c>
      <c r="D22" s="136"/>
      <c r="E22" s="143" t="b">
        <f t="shared" si="10"/>
        <v>0</v>
      </c>
      <c r="F22" s="137"/>
      <c r="G22" s="138"/>
      <c r="H22" s="139"/>
      <c r="I22" s="138"/>
      <c r="J22" s="139"/>
      <c r="K22" s="138"/>
      <c r="L22" s="139"/>
      <c r="M22" s="140" t="str">
        <f t="shared" si="11"/>
        <v/>
      </c>
      <c r="N22" s="520"/>
      <c r="O22" s="520"/>
      <c r="P22" s="521" t="s">
        <v>102</v>
      </c>
      <c r="Q22" s="513">
        <f t="shared" si="2"/>
        <v>0</v>
      </c>
      <c r="R22" s="499" t="str">
        <f t="shared" si="12"/>
        <v/>
      </c>
      <c r="T22" s="522">
        <f t="shared" si="3"/>
        <v>0</v>
      </c>
      <c r="U22" s="523">
        <f t="shared" si="4"/>
        <v>0</v>
      </c>
      <c r="V22" s="522">
        <f t="shared" si="5"/>
        <v>0</v>
      </c>
      <c r="W22" s="523">
        <f t="shared" si="6"/>
        <v>0</v>
      </c>
      <c r="X22" s="522">
        <f t="shared" si="7"/>
        <v>0</v>
      </c>
      <c r="Y22" s="523">
        <f t="shared" si="8"/>
        <v>0</v>
      </c>
      <c r="AA22" s="517"/>
      <c r="AB22" s="517" t="e">
        <f t="shared" si="9"/>
        <v>#VALUE!</v>
      </c>
      <c r="AC22" s="524"/>
      <c r="AD22" s="525" t="str">
        <f>BIL.PREV.!A15</f>
        <v/>
      </c>
      <c r="AE22" s="526">
        <f>BIL.PREV.!B15</f>
        <v>0</v>
      </c>
      <c r="AF22" s="526" t="s">
        <v>148</v>
      </c>
      <c r="AG22" s="499" t="str">
        <f t="shared" si="13"/>
        <v xml:space="preserve"> - 0</v>
      </c>
      <c r="AH22" s="499" t="str">
        <f t="shared" si="14"/>
        <v/>
      </c>
      <c r="AJ22" s="511" t="s">
        <v>77</v>
      </c>
      <c r="AK22" s="499">
        <f>SUMIFS(Q$12:Q$1653,F$12:F$1653,"uu40")</f>
        <v>0</v>
      </c>
      <c r="AL22" s="527" t="s">
        <v>159</v>
      </c>
      <c r="AM22" s="499">
        <f>SUMIFS(Q$12:Q$1653,F$12:F$1653,"-u40")</f>
        <v>0</v>
      </c>
      <c r="AN22" s="499">
        <f t="shared" si="15"/>
        <v>0</v>
      </c>
    </row>
    <row r="23" spans="1:46" x14ac:dyDescent="0.2">
      <c r="A23" s="134"/>
      <c r="B23" s="135" t="str">
        <f t="shared" si="0"/>
        <v/>
      </c>
      <c r="C23" s="128" t="b">
        <f t="shared" si="1"/>
        <v>0</v>
      </c>
      <c r="D23" s="136"/>
      <c r="E23" s="143" t="b">
        <f t="shared" si="10"/>
        <v>0</v>
      </c>
      <c r="F23" s="137"/>
      <c r="G23" s="138"/>
      <c r="H23" s="139"/>
      <c r="I23" s="138"/>
      <c r="J23" s="139"/>
      <c r="K23" s="138"/>
      <c r="L23" s="139"/>
      <c r="M23" s="140" t="str">
        <f t="shared" si="11"/>
        <v/>
      </c>
      <c r="N23" s="520"/>
      <c r="O23" s="520"/>
      <c r="P23" s="521" t="s">
        <v>103</v>
      </c>
      <c r="Q23" s="513">
        <f t="shared" si="2"/>
        <v>0</v>
      </c>
      <c r="R23" s="499" t="str">
        <f t="shared" si="12"/>
        <v/>
      </c>
      <c r="T23" s="522">
        <f t="shared" si="3"/>
        <v>0</v>
      </c>
      <c r="U23" s="523">
        <f t="shared" si="4"/>
        <v>0</v>
      </c>
      <c r="V23" s="522">
        <f t="shared" si="5"/>
        <v>0</v>
      </c>
      <c r="W23" s="523">
        <f t="shared" si="6"/>
        <v>0</v>
      </c>
      <c r="X23" s="522">
        <f t="shared" si="7"/>
        <v>0</v>
      </c>
      <c r="Y23" s="523">
        <f t="shared" si="8"/>
        <v>0</v>
      </c>
      <c r="AA23" s="517"/>
      <c r="AB23" s="517" t="e">
        <f t="shared" si="9"/>
        <v>#VALUE!</v>
      </c>
      <c r="AC23" s="524"/>
      <c r="AD23" s="525" t="str">
        <f>BIL.PREV.!A16</f>
        <v/>
      </c>
      <c r="AE23" s="526">
        <f>BIL.PREV.!B16</f>
        <v>0</v>
      </c>
      <c r="AF23" s="526" t="s">
        <v>148</v>
      </c>
      <c r="AG23" s="499" t="str">
        <f t="shared" si="13"/>
        <v xml:space="preserve"> - 0</v>
      </c>
      <c r="AH23" s="499" t="str">
        <f t="shared" si="14"/>
        <v/>
      </c>
      <c r="AJ23" s="511" t="s">
        <v>78</v>
      </c>
      <c r="AK23" s="499">
        <f>SUMIFS(Q$12:Q$1653,F$12:F$1653,"uu41")</f>
        <v>0</v>
      </c>
      <c r="AL23" s="527" t="s">
        <v>160</v>
      </c>
      <c r="AM23" s="499">
        <f>SUMIFS(Q$12:Q$1653,F$12:F$1653,"-u41")</f>
        <v>0</v>
      </c>
      <c r="AN23" s="499">
        <f t="shared" si="15"/>
        <v>0</v>
      </c>
      <c r="AT23" s="144">
        <v>1</v>
      </c>
    </row>
    <row r="24" spans="1:46" x14ac:dyDescent="0.2">
      <c r="A24" s="134"/>
      <c r="B24" s="135" t="str">
        <f t="shared" si="0"/>
        <v/>
      </c>
      <c r="C24" s="128" t="b">
        <f t="shared" si="1"/>
        <v>0</v>
      </c>
      <c r="D24" s="136"/>
      <c r="E24" s="143" t="b">
        <f t="shared" si="10"/>
        <v>0</v>
      </c>
      <c r="F24" s="137"/>
      <c r="G24" s="138"/>
      <c r="H24" s="139"/>
      <c r="I24" s="138"/>
      <c r="J24" s="139"/>
      <c r="K24" s="138"/>
      <c r="L24" s="139"/>
      <c r="M24" s="140" t="str">
        <f t="shared" si="11"/>
        <v/>
      </c>
      <c r="N24" s="520"/>
      <c r="O24" s="520"/>
      <c r="P24" s="521" t="s">
        <v>104</v>
      </c>
      <c r="Q24" s="513">
        <f t="shared" si="2"/>
        <v>0</v>
      </c>
      <c r="R24" s="499" t="str">
        <f t="shared" si="12"/>
        <v/>
      </c>
      <c r="T24" s="522">
        <f t="shared" si="3"/>
        <v>0</v>
      </c>
      <c r="U24" s="523">
        <f t="shared" si="4"/>
        <v>0</v>
      </c>
      <c r="V24" s="522">
        <f t="shared" si="5"/>
        <v>0</v>
      </c>
      <c r="W24" s="523">
        <f t="shared" si="6"/>
        <v>0</v>
      </c>
      <c r="X24" s="522">
        <f t="shared" si="7"/>
        <v>0</v>
      </c>
      <c r="Y24" s="523">
        <f t="shared" si="8"/>
        <v>0</v>
      </c>
      <c r="AA24" s="517"/>
      <c r="AB24" s="517" t="e">
        <f t="shared" si="9"/>
        <v>#VALUE!</v>
      </c>
      <c r="AC24" s="524"/>
      <c r="AD24" s="525" t="str">
        <f>BIL.PREV.!A17</f>
        <v/>
      </c>
      <c r="AE24" s="526">
        <f>BIL.PREV.!B17</f>
        <v>0</v>
      </c>
      <c r="AF24" s="526" t="s">
        <v>148</v>
      </c>
      <c r="AG24" s="499" t="str">
        <f t="shared" si="13"/>
        <v xml:space="preserve"> - 0</v>
      </c>
      <c r="AH24" s="499" t="str">
        <f t="shared" si="14"/>
        <v/>
      </c>
      <c r="AJ24" s="511" t="s">
        <v>79</v>
      </c>
      <c r="AK24" s="499">
        <f>SUMIFS(Q$12:Q$1653,F$12:F$1653,"uu42")</f>
        <v>0</v>
      </c>
      <c r="AL24" s="527" t="s">
        <v>161</v>
      </c>
      <c r="AM24" s="499">
        <f>SUMIFS(Q$12:Q$1653,F$12:F$1653,"-u42")</f>
        <v>0</v>
      </c>
      <c r="AN24" s="499">
        <f t="shared" si="15"/>
        <v>0</v>
      </c>
    </row>
    <row r="25" spans="1:46" x14ac:dyDescent="0.2">
      <c r="A25" s="134"/>
      <c r="B25" s="135" t="str">
        <f t="shared" si="0"/>
        <v/>
      </c>
      <c r="C25" s="128" t="b">
        <f t="shared" si="1"/>
        <v>0</v>
      </c>
      <c r="D25" s="136"/>
      <c r="E25" s="143" t="b">
        <f t="shared" si="10"/>
        <v>0</v>
      </c>
      <c r="F25" s="137"/>
      <c r="G25" s="138"/>
      <c r="H25" s="139"/>
      <c r="I25" s="138"/>
      <c r="J25" s="139"/>
      <c r="K25" s="138"/>
      <c r="L25" s="139"/>
      <c r="M25" s="140" t="str">
        <f t="shared" si="11"/>
        <v/>
      </c>
      <c r="N25" s="520"/>
      <c r="O25" s="520"/>
      <c r="P25" s="521" t="s">
        <v>105</v>
      </c>
      <c r="Q25" s="513">
        <f t="shared" si="2"/>
        <v>0</v>
      </c>
      <c r="R25" s="499" t="str">
        <f t="shared" si="12"/>
        <v/>
      </c>
      <c r="T25" s="522">
        <f t="shared" si="3"/>
        <v>0</v>
      </c>
      <c r="U25" s="523">
        <f t="shared" si="4"/>
        <v>0</v>
      </c>
      <c r="V25" s="522">
        <f t="shared" si="5"/>
        <v>0</v>
      </c>
      <c r="W25" s="523">
        <f t="shared" si="6"/>
        <v>0</v>
      </c>
      <c r="X25" s="522">
        <f t="shared" si="7"/>
        <v>0</v>
      </c>
      <c r="Y25" s="523">
        <f t="shared" si="8"/>
        <v>0</v>
      </c>
      <c r="AA25" s="517"/>
      <c r="AB25" s="517" t="e">
        <f t="shared" si="9"/>
        <v>#VALUE!</v>
      </c>
      <c r="AC25" s="524"/>
      <c r="AD25" s="525">
        <f>BIL.PREV.!A18</f>
        <v>0</v>
      </c>
      <c r="AE25" s="526">
        <f>BIL.PREV.!B18</f>
        <v>0</v>
      </c>
      <c r="AF25" s="526" t="s">
        <v>148</v>
      </c>
      <c r="AG25" s="499" t="str">
        <f t="shared" si="13"/>
        <v>0 - 0</v>
      </c>
      <c r="AH25" s="499" t="str">
        <f t="shared" si="14"/>
        <v/>
      </c>
      <c r="AJ25" s="511" t="s">
        <v>80</v>
      </c>
      <c r="AK25" s="499">
        <f>SUMIFS(Q$12:Q$1653,F$12:F$1653,"uu43")</f>
        <v>0</v>
      </c>
      <c r="AL25" s="527" t="s">
        <v>162</v>
      </c>
      <c r="AM25" s="499">
        <f>SUMIFS(Q$12:Q$1653,F$12:F$1653,"-u43")</f>
        <v>0</v>
      </c>
      <c r="AN25" s="499">
        <f t="shared" si="15"/>
        <v>0</v>
      </c>
    </row>
    <row r="26" spans="1:46" x14ac:dyDescent="0.2">
      <c r="A26" s="134"/>
      <c r="B26" s="135" t="str">
        <f t="shared" si="0"/>
        <v/>
      </c>
      <c r="C26" s="128" t="b">
        <f t="shared" si="1"/>
        <v>0</v>
      </c>
      <c r="D26" s="136"/>
      <c r="E26" s="143" t="b">
        <f t="shared" si="10"/>
        <v>0</v>
      </c>
      <c r="F26" s="137"/>
      <c r="G26" s="138"/>
      <c r="H26" s="139"/>
      <c r="I26" s="138"/>
      <c r="J26" s="139"/>
      <c r="K26" s="138"/>
      <c r="L26" s="139"/>
      <c r="M26" s="140" t="str">
        <f t="shared" si="11"/>
        <v/>
      </c>
      <c r="N26" s="520"/>
      <c r="O26" s="520"/>
      <c r="P26" s="521" t="s">
        <v>106</v>
      </c>
      <c r="Q26" s="513">
        <f t="shared" si="2"/>
        <v>0</v>
      </c>
      <c r="R26" s="499" t="str">
        <f t="shared" si="12"/>
        <v/>
      </c>
      <c r="T26" s="522">
        <f t="shared" si="3"/>
        <v>0</v>
      </c>
      <c r="U26" s="523">
        <f t="shared" si="4"/>
        <v>0</v>
      </c>
      <c r="V26" s="522">
        <f t="shared" si="5"/>
        <v>0</v>
      </c>
      <c r="W26" s="523">
        <f t="shared" si="6"/>
        <v>0</v>
      </c>
      <c r="X26" s="522">
        <f t="shared" si="7"/>
        <v>0</v>
      </c>
      <c r="Y26" s="523">
        <f t="shared" si="8"/>
        <v>0</v>
      </c>
      <c r="AA26" s="517"/>
      <c r="AB26" s="517" t="e">
        <f t="shared" si="9"/>
        <v>#VALUE!</v>
      </c>
      <c r="AC26" s="524"/>
      <c r="AD26" s="525">
        <f>BIL.PREV.!A19</f>
        <v>0</v>
      </c>
      <c r="AE26" s="526">
        <f>BIL.PREV.!B19</f>
        <v>0</v>
      </c>
      <c r="AF26" s="526" t="s">
        <v>148</v>
      </c>
      <c r="AG26" s="499" t="str">
        <f t="shared" si="13"/>
        <v>0 - 0</v>
      </c>
      <c r="AH26" s="499" t="str">
        <f t="shared" si="14"/>
        <v/>
      </c>
      <c r="AJ26" s="511" t="s">
        <v>81</v>
      </c>
      <c r="AK26" s="499">
        <f>SUMIFS(Q$12:Q$1653,F$12:F$1653,"uu44")</f>
        <v>0</v>
      </c>
      <c r="AL26" s="527" t="s">
        <v>163</v>
      </c>
      <c r="AM26" s="499">
        <f>SUMIFS(Q$12:Q$1653,F$12:F$1653,"-u44")</f>
        <v>0</v>
      </c>
      <c r="AN26" s="499">
        <f t="shared" si="15"/>
        <v>0</v>
      </c>
    </row>
    <row r="27" spans="1:46" x14ac:dyDescent="0.2">
      <c r="A27" s="134"/>
      <c r="B27" s="135" t="str">
        <f t="shared" si="0"/>
        <v/>
      </c>
      <c r="C27" s="128" t="b">
        <f t="shared" si="1"/>
        <v>0</v>
      </c>
      <c r="D27" s="136"/>
      <c r="E27" s="143" t="b">
        <f t="shared" si="10"/>
        <v>0</v>
      </c>
      <c r="F27" s="137"/>
      <c r="G27" s="138"/>
      <c r="H27" s="139"/>
      <c r="I27" s="138"/>
      <c r="J27" s="139"/>
      <c r="K27" s="138"/>
      <c r="L27" s="139"/>
      <c r="M27" s="140" t="str">
        <f t="shared" si="11"/>
        <v/>
      </c>
      <c r="N27" s="520"/>
      <c r="O27" s="520"/>
      <c r="P27" s="521"/>
      <c r="Q27" s="513">
        <f t="shared" si="2"/>
        <v>0</v>
      </c>
      <c r="R27" s="499" t="str">
        <f t="shared" si="12"/>
        <v/>
      </c>
      <c r="T27" s="522">
        <f t="shared" si="3"/>
        <v>0</v>
      </c>
      <c r="U27" s="523">
        <f t="shared" si="4"/>
        <v>0</v>
      </c>
      <c r="V27" s="522">
        <f t="shared" si="5"/>
        <v>0</v>
      </c>
      <c r="W27" s="523">
        <f t="shared" si="6"/>
        <v>0</v>
      </c>
      <c r="X27" s="522">
        <f t="shared" si="7"/>
        <v>0</v>
      </c>
      <c r="Y27" s="523">
        <f t="shared" si="8"/>
        <v>0</v>
      </c>
      <c r="AA27" s="517"/>
      <c r="AB27" s="517" t="e">
        <f t="shared" si="9"/>
        <v>#VALUE!</v>
      </c>
      <c r="AC27" s="524"/>
      <c r="AD27" s="525">
        <f>BIL.PREV.!A20</f>
        <v>0</v>
      </c>
      <c r="AE27" s="526">
        <f>BIL.PREV.!B20</f>
        <v>0</v>
      </c>
      <c r="AF27" s="526" t="s">
        <v>148</v>
      </c>
      <c r="AG27" s="499" t="str">
        <f t="shared" si="13"/>
        <v>0 - 0</v>
      </c>
      <c r="AH27" s="499" t="str">
        <f t="shared" si="14"/>
        <v/>
      </c>
      <c r="AJ27" s="511" t="s">
        <v>82</v>
      </c>
      <c r="AK27" s="499">
        <f>SUMIFS(Q$12:Q$1653,F$12:F$1653,"uu45")</f>
        <v>0</v>
      </c>
      <c r="AL27" s="527" t="s">
        <v>164</v>
      </c>
      <c r="AM27" s="499">
        <f>SUMIFS(Q$12:Q$1653,F$12:F$1653,"-u45")</f>
        <v>0</v>
      </c>
      <c r="AN27" s="499">
        <f t="shared" si="15"/>
        <v>0</v>
      </c>
    </row>
    <row r="28" spans="1:46" x14ac:dyDescent="0.2">
      <c r="A28" s="134"/>
      <c r="B28" s="135" t="str">
        <f t="shared" si="0"/>
        <v/>
      </c>
      <c r="C28" s="128" t="b">
        <f t="shared" si="1"/>
        <v>0</v>
      </c>
      <c r="D28" s="136"/>
      <c r="E28" s="143" t="b">
        <f t="shared" si="10"/>
        <v>0</v>
      </c>
      <c r="F28" s="137"/>
      <c r="G28" s="138"/>
      <c r="H28" s="139"/>
      <c r="I28" s="138"/>
      <c r="J28" s="139"/>
      <c r="K28" s="138"/>
      <c r="L28" s="139"/>
      <c r="M28" s="140" t="str">
        <f t="shared" si="11"/>
        <v/>
      </c>
      <c r="N28" s="520"/>
      <c r="O28" s="520"/>
      <c r="P28" s="521"/>
      <c r="Q28" s="513">
        <f t="shared" si="2"/>
        <v>0</v>
      </c>
      <c r="R28" s="499" t="str">
        <f t="shared" si="12"/>
        <v/>
      </c>
      <c r="T28" s="522">
        <f t="shared" si="3"/>
        <v>0</v>
      </c>
      <c r="U28" s="523">
        <f t="shared" si="4"/>
        <v>0</v>
      </c>
      <c r="V28" s="522">
        <f t="shared" si="5"/>
        <v>0</v>
      </c>
      <c r="W28" s="523">
        <f t="shared" si="6"/>
        <v>0</v>
      </c>
      <c r="X28" s="522">
        <f t="shared" si="7"/>
        <v>0</v>
      </c>
      <c r="Y28" s="523">
        <f t="shared" si="8"/>
        <v>0</v>
      </c>
      <c r="AA28" s="517"/>
      <c r="AB28" s="517" t="e">
        <f t="shared" si="9"/>
        <v>#VALUE!</v>
      </c>
      <c r="AC28" s="524"/>
      <c r="AD28" s="525">
        <f>BIL.PREV.!A21</f>
        <v>0</v>
      </c>
      <c r="AE28" s="526">
        <f>BIL.PREV.!B21</f>
        <v>0</v>
      </c>
      <c r="AF28" s="526" t="s">
        <v>148</v>
      </c>
      <c r="AG28" s="499" t="str">
        <f t="shared" si="13"/>
        <v>0 - 0</v>
      </c>
      <c r="AH28" s="499" t="str">
        <f t="shared" si="14"/>
        <v/>
      </c>
      <c r="AJ28" s="511" t="s">
        <v>83</v>
      </c>
      <c r="AK28" s="499">
        <f>SUMIFS(Q$12:Q$1653,F$12:F$1653,"uu46")</f>
        <v>29.94</v>
      </c>
      <c r="AL28" s="527" t="s">
        <v>165</v>
      </c>
      <c r="AM28" s="499">
        <f>SUMIFS(Q$12:Q$1653,F$12:F$1653,"-u46")</f>
        <v>0</v>
      </c>
      <c r="AN28" s="499">
        <f t="shared" si="15"/>
        <v>29.94</v>
      </c>
    </row>
    <row r="29" spans="1:46" x14ac:dyDescent="0.2">
      <c r="A29" s="134"/>
      <c r="B29" s="135" t="str">
        <f t="shared" si="0"/>
        <v/>
      </c>
      <c r="C29" s="128" t="b">
        <f t="shared" si="1"/>
        <v>0</v>
      </c>
      <c r="D29" s="136"/>
      <c r="E29" s="143" t="b">
        <f t="shared" si="10"/>
        <v>0</v>
      </c>
      <c r="F29" s="137"/>
      <c r="G29" s="138"/>
      <c r="H29" s="139"/>
      <c r="I29" s="138"/>
      <c r="J29" s="139"/>
      <c r="K29" s="138"/>
      <c r="L29" s="139"/>
      <c r="M29" s="140" t="str">
        <f t="shared" si="11"/>
        <v/>
      </c>
      <c r="N29" s="520"/>
      <c r="O29" s="520"/>
      <c r="P29" s="528" t="s">
        <v>130</v>
      </c>
      <c r="Q29" s="513">
        <f t="shared" si="2"/>
        <v>0</v>
      </c>
      <c r="R29" s="499" t="str">
        <f t="shared" si="12"/>
        <v/>
      </c>
      <c r="T29" s="522">
        <f t="shared" si="3"/>
        <v>0</v>
      </c>
      <c r="U29" s="523">
        <f t="shared" si="4"/>
        <v>0</v>
      </c>
      <c r="V29" s="522">
        <f t="shared" si="5"/>
        <v>0</v>
      </c>
      <c r="W29" s="523">
        <f t="shared" si="6"/>
        <v>0</v>
      </c>
      <c r="X29" s="522">
        <f t="shared" si="7"/>
        <v>0</v>
      </c>
      <c r="Y29" s="523">
        <f t="shared" si="8"/>
        <v>0</v>
      </c>
      <c r="AA29" s="517"/>
      <c r="AB29" s="517" t="e">
        <f t="shared" si="9"/>
        <v>#VALUE!</v>
      </c>
      <c r="AC29" s="524"/>
      <c r="AD29" s="525">
        <f>BIL.PREV.!A22</f>
        <v>0</v>
      </c>
      <c r="AE29" s="526">
        <f>BIL.PREV.!B22</f>
        <v>0</v>
      </c>
      <c r="AF29" s="526" t="s">
        <v>148</v>
      </c>
      <c r="AG29" s="499" t="str">
        <f t="shared" si="13"/>
        <v>0 - 0</v>
      </c>
      <c r="AH29" s="499" t="str">
        <f t="shared" si="14"/>
        <v/>
      </c>
      <c r="AJ29" s="511" t="s">
        <v>84</v>
      </c>
      <c r="AK29" s="499">
        <f>SUMIFS(Q$12:Q$1653,F$12:F$1653,"uu47")</f>
        <v>0</v>
      </c>
      <c r="AL29" s="527" t="s">
        <v>166</v>
      </c>
      <c r="AM29" s="499">
        <f>SUMIFS(Q$12:Q$1653,F$12:F$1653,"-u47")</f>
        <v>0</v>
      </c>
      <c r="AN29" s="499">
        <f t="shared" si="15"/>
        <v>0</v>
      </c>
    </row>
    <row r="30" spans="1:46" x14ac:dyDescent="0.2">
      <c r="A30" s="134"/>
      <c r="B30" s="135" t="str">
        <f t="shared" si="0"/>
        <v/>
      </c>
      <c r="C30" s="128" t="b">
        <f t="shared" si="1"/>
        <v>0</v>
      </c>
      <c r="D30" s="136"/>
      <c r="E30" s="143" t="b">
        <f t="shared" si="10"/>
        <v>0</v>
      </c>
      <c r="F30" s="137"/>
      <c r="G30" s="138"/>
      <c r="H30" s="139"/>
      <c r="I30" s="138"/>
      <c r="J30" s="139"/>
      <c r="K30" s="138"/>
      <c r="L30" s="139"/>
      <c r="M30" s="140" t="str">
        <f t="shared" si="11"/>
        <v/>
      </c>
      <c r="N30" s="520"/>
      <c r="O30" s="520"/>
      <c r="P30" s="529" t="s">
        <v>131</v>
      </c>
      <c r="Q30" s="513">
        <f t="shared" si="2"/>
        <v>0</v>
      </c>
      <c r="R30" s="499" t="str">
        <f t="shared" si="12"/>
        <v/>
      </c>
      <c r="T30" s="522">
        <f t="shared" si="3"/>
        <v>0</v>
      </c>
      <c r="U30" s="523">
        <f t="shared" si="4"/>
        <v>0</v>
      </c>
      <c r="V30" s="522">
        <f t="shared" si="5"/>
        <v>0</v>
      </c>
      <c r="W30" s="523">
        <f t="shared" si="6"/>
        <v>0</v>
      </c>
      <c r="X30" s="522">
        <f t="shared" si="7"/>
        <v>0</v>
      </c>
      <c r="Y30" s="523">
        <f t="shared" si="8"/>
        <v>0</v>
      </c>
      <c r="AA30" s="517"/>
      <c r="AB30" s="517" t="e">
        <f t="shared" si="9"/>
        <v>#VALUE!</v>
      </c>
      <c r="AC30" s="524"/>
      <c r="AD30" s="525" t="s">
        <v>130</v>
      </c>
      <c r="AE30" s="526" t="str">
        <f>AE12</f>
        <v>Contributi e Sovvenzioni Regionali</v>
      </c>
      <c r="AF30" s="526" t="s">
        <v>185</v>
      </c>
      <c r="AG30" s="499" t="str">
        <f t="shared" si="13"/>
        <v>-e10  - Addeb. somme per  Contributi e Sovvenzioni Regionali</v>
      </c>
      <c r="AH30" s="499" t="str">
        <f t="shared" si="14"/>
        <v/>
      </c>
      <c r="AJ30" s="511" t="s">
        <v>85</v>
      </c>
      <c r="AK30" s="499">
        <f>SUMIFS(Q$12:Q$1653,F$12:F$1653,"uu48")</f>
        <v>0</v>
      </c>
      <c r="AL30" s="527" t="s">
        <v>167</v>
      </c>
      <c r="AM30" s="499">
        <f>SUMIFS(Q$12:Q$1653,F$12:F$1653,"-u48")</f>
        <v>0</v>
      </c>
      <c r="AN30" s="499">
        <f t="shared" si="15"/>
        <v>0</v>
      </c>
    </row>
    <row r="31" spans="1:46" x14ac:dyDescent="0.2">
      <c r="A31" s="134"/>
      <c r="B31" s="135" t="str">
        <f t="shared" si="0"/>
        <v/>
      </c>
      <c r="C31" s="128" t="b">
        <f t="shared" si="1"/>
        <v>0</v>
      </c>
      <c r="D31" s="136"/>
      <c r="E31" s="143" t="b">
        <f t="shared" si="10"/>
        <v>0</v>
      </c>
      <c r="F31" s="137"/>
      <c r="G31" s="138"/>
      <c r="H31" s="139"/>
      <c r="I31" s="138"/>
      <c r="J31" s="139"/>
      <c r="K31" s="138"/>
      <c r="L31" s="139"/>
      <c r="M31" s="140" t="str">
        <f t="shared" si="11"/>
        <v/>
      </c>
      <c r="N31" s="520"/>
      <c r="O31" s="520"/>
      <c r="P31" s="529" t="s">
        <v>132</v>
      </c>
      <c r="Q31" s="513">
        <f t="shared" si="2"/>
        <v>0</v>
      </c>
      <c r="R31" s="499" t="str">
        <f t="shared" si="12"/>
        <v/>
      </c>
      <c r="T31" s="522">
        <f t="shared" si="3"/>
        <v>0</v>
      </c>
      <c r="U31" s="523">
        <f t="shared" si="4"/>
        <v>0</v>
      </c>
      <c r="V31" s="522">
        <f t="shared" si="5"/>
        <v>0</v>
      </c>
      <c r="W31" s="523">
        <f t="shared" si="6"/>
        <v>0</v>
      </c>
      <c r="X31" s="522">
        <f t="shared" si="7"/>
        <v>0</v>
      </c>
      <c r="Y31" s="523">
        <f t="shared" si="8"/>
        <v>0</v>
      </c>
      <c r="AA31" s="517"/>
      <c r="AB31" s="517" t="e">
        <f t="shared" si="9"/>
        <v>#VALUE!</v>
      </c>
      <c r="AC31" s="524"/>
      <c r="AD31" s="525" t="s">
        <v>131</v>
      </c>
      <c r="AE31" s="526" t="str">
        <f t="shared" ref="AE31:AE47" si="16">AE13</f>
        <v>Altri contributi da Enti Pubblici e Privati</v>
      </c>
      <c r="AF31" s="526" t="s">
        <v>185</v>
      </c>
      <c r="AG31" s="499" t="str">
        <f t="shared" si="13"/>
        <v>-e11  - Addeb. somme per  Altri contributi da Enti Pubblici e Privati</v>
      </c>
      <c r="AH31" s="499" t="str">
        <f t="shared" si="14"/>
        <v/>
      </c>
      <c r="AJ31" s="511" t="s">
        <v>86</v>
      </c>
      <c r="AK31" s="499">
        <f>SUMIFS(Q$12:Q$1653,F$12:F$1653,"uu49")</f>
        <v>0</v>
      </c>
      <c r="AL31" s="527" t="s">
        <v>168</v>
      </c>
      <c r="AM31" s="499">
        <f>SUMIFS(Q$12:Q$1653,F$12:F$1653,"-u49")</f>
        <v>0</v>
      </c>
      <c r="AN31" s="499">
        <f t="shared" si="15"/>
        <v>0</v>
      </c>
    </row>
    <row r="32" spans="1:46" x14ac:dyDescent="0.2">
      <c r="A32" s="134"/>
      <c r="B32" s="135" t="str">
        <f t="shared" si="0"/>
        <v/>
      </c>
      <c r="C32" s="128" t="b">
        <f t="shared" si="1"/>
        <v>0</v>
      </c>
      <c r="D32" s="136"/>
      <c r="E32" s="143" t="b">
        <f t="shared" si="10"/>
        <v>0</v>
      </c>
      <c r="F32" s="137"/>
      <c r="G32" s="138"/>
      <c r="H32" s="139"/>
      <c r="I32" s="138"/>
      <c r="J32" s="139"/>
      <c r="K32" s="138"/>
      <c r="L32" s="139"/>
      <c r="M32" s="140" t="str">
        <f t="shared" si="11"/>
        <v/>
      </c>
      <c r="N32" s="520"/>
      <c r="O32" s="520"/>
      <c r="P32" s="529" t="s">
        <v>133</v>
      </c>
      <c r="Q32" s="513">
        <f t="shared" si="2"/>
        <v>0</v>
      </c>
      <c r="R32" s="499" t="str">
        <f t="shared" si="12"/>
        <v/>
      </c>
      <c r="T32" s="522">
        <f t="shared" si="3"/>
        <v>0</v>
      </c>
      <c r="U32" s="523">
        <f t="shared" si="4"/>
        <v>0</v>
      </c>
      <c r="V32" s="522">
        <f t="shared" si="5"/>
        <v>0</v>
      </c>
      <c r="W32" s="523">
        <f t="shared" si="6"/>
        <v>0</v>
      </c>
      <c r="X32" s="522">
        <f t="shared" si="7"/>
        <v>0</v>
      </c>
      <c r="Y32" s="523">
        <f t="shared" si="8"/>
        <v>0</v>
      </c>
      <c r="AA32" s="517"/>
      <c r="AB32" s="517" t="e">
        <f t="shared" si="9"/>
        <v>#VALUE!</v>
      </c>
      <c r="AC32" s="524"/>
      <c r="AD32" s="525" t="s">
        <v>132</v>
      </c>
      <c r="AE32" s="526" t="str">
        <f t="shared" si="16"/>
        <v>Quote Associative</v>
      </c>
      <c r="AF32" s="526" t="s">
        <v>185</v>
      </c>
      <c r="AG32" s="499" t="str">
        <f t="shared" si="13"/>
        <v>-e12  - Addeb. somme per  Quote Associative</v>
      </c>
      <c r="AH32" s="499" t="str">
        <f t="shared" si="14"/>
        <v/>
      </c>
      <c r="AJ32" s="511" t="s">
        <v>87</v>
      </c>
      <c r="AK32" s="499">
        <f>SUMIFS(Q$12:Q$1653,F$12:F$1653,"uu50")</f>
        <v>0</v>
      </c>
      <c r="AL32" s="527" t="s">
        <v>169</v>
      </c>
      <c r="AM32" s="499">
        <f>SUMIFS(Q$12:Q$1653,F$12:F$1653,"-u50")</f>
        <v>0</v>
      </c>
      <c r="AN32" s="499">
        <f t="shared" si="15"/>
        <v>0</v>
      </c>
    </row>
    <row r="33" spans="1:40" x14ac:dyDescent="0.2">
      <c r="A33" s="134"/>
      <c r="B33" s="135" t="str">
        <f t="shared" si="0"/>
        <v/>
      </c>
      <c r="C33" s="128" t="b">
        <f t="shared" si="1"/>
        <v>0</v>
      </c>
      <c r="D33" s="136"/>
      <c r="E33" s="143" t="b">
        <f t="shared" si="10"/>
        <v>0</v>
      </c>
      <c r="F33" s="137"/>
      <c r="G33" s="138"/>
      <c r="H33" s="139"/>
      <c r="I33" s="138"/>
      <c r="J33" s="139"/>
      <c r="K33" s="138"/>
      <c r="L33" s="139"/>
      <c r="M33" s="140" t="str">
        <f t="shared" si="11"/>
        <v/>
      </c>
      <c r="N33" s="520"/>
      <c r="O33" s="520"/>
      <c r="P33" s="529" t="s">
        <v>134</v>
      </c>
      <c r="Q33" s="513">
        <f t="shared" si="2"/>
        <v>0</v>
      </c>
      <c r="R33" s="499" t="str">
        <f t="shared" si="12"/>
        <v/>
      </c>
      <c r="T33" s="522">
        <f t="shared" si="3"/>
        <v>0</v>
      </c>
      <c r="U33" s="523">
        <f t="shared" si="4"/>
        <v>0</v>
      </c>
      <c r="V33" s="522">
        <f t="shared" si="5"/>
        <v>0</v>
      </c>
      <c r="W33" s="523">
        <f t="shared" si="6"/>
        <v>0</v>
      </c>
      <c r="X33" s="522">
        <f t="shared" si="7"/>
        <v>0</v>
      </c>
      <c r="Y33" s="523">
        <f t="shared" si="8"/>
        <v>0</v>
      </c>
      <c r="AA33" s="517"/>
      <c r="AB33" s="517" t="e">
        <f t="shared" si="9"/>
        <v>#VALUE!</v>
      </c>
      <c r="AC33" s="524"/>
      <c r="AD33" s="525" t="s">
        <v>133</v>
      </c>
      <c r="AE33" s="526" t="str">
        <f t="shared" si="16"/>
        <v>Proventi da partecipazioni ad Emoservizi srl</v>
      </c>
      <c r="AF33" s="526" t="s">
        <v>185</v>
      </c>
      <c r="AG33" s="499" t="str">
        <f t="shared" si="13"/>
        <v>-e13  - Addeb. somme per  Proventi da partecipazioni ad Emoservizi srl</v>
      </c>
      <c r="AH33" s="499" t="str">
        <f t="shared" si="14"/>
        <v/>
      </c>
      <c r="AJ33" s="511" t="s">
        <v>88</v>
      </c>
      <c r="AK33" s="499">
        <f>SUMIFS(Q$12:Q$1653,F$12:F$1653,"uu51")</f>
        <v>0</v>
      </c>
      <c r="AL33" s="527" t="s">
        <v>178</v>
      </c>
      <c r="AM33" s="499">
        <f>SUMIFS(Q$12:Q$1653,F$12:F$1653,"-u51")</f>
        <v>0</v>
      </c>
      <c r="AN33" s="499">
        <f t="shared" si="15"/>
        <v>0</v>
      </c>
    </row>
    <row r="34" spans="1:40" x14ac:dyDescent="0.2">
      <c r="A34" s="134"/>
      <c r="B34" s="135" t="str">
        <f t="shared" si="0"/>
        <v/>
      </c>
      <c r="C34" s="128" t="b">
        <f t="shared" si="1"/>
        <v>0</v>
      </c>
      <c r="D34" s="136"/>
      <c r="E34" s="143" t="b">
        <f t="shared" si="10"/>
        <v>0</v>
      </c>
      <c r="F34" s="137"/>
      <c r="G34" s="138"/>
      <c r="H34" s="139"/>
      <c r="I34" s="138"/>
      <c r="J34" s="139"/>
      <c r="K34" s="138"/>
      <c r="L34" s="139"/>
      <c r="M34" s="140" t="str">
        <f t="shared" si="11"/>
        <v/>
      </c>
      <c r="N34" s="520"/>
      <c r="O34" s="520"/>
      <c r="P34" s="529" t="s">
        <v>135</v>
      </c>
      <c r="Q34" s="513">
        <f t="shared" si="2"/>
        <v>0</v>
      </c>
      <c r="R34" s="499" t="str">
        <f t="shared" si="12"/>
        <v/>
      </c>
      <c r="T34" s="522">
        <f t="shared" si="3"/>
        <v>0</v>
      </c>
      <c r="U34" s="523">
        <f t="shared" si="4"/>
        <v>0</v>
      </c>
      <c r="V34" s="522">
        <f t="shared" si="5"/>
        <v>0</v>
      </c>
      <c r="W34" s="523">
        <f t="shared" si="6"/>
        <v>0</v>
      </c>
      <c r="X34" s="522">
        <f t="shared" si="7"/>
        <v>0</v>
      </c>
      <c r="Y34" s="523">
        <f t="shared" si="8"/>
        <v>0</v>
      </c>
      <c r="AA34" s="517"/>
      <c r="AB34" s="517" t="e">
        <f t="shared" si="9"/>
        <v>#VALUE!</v>
      </c>
      <c r="AC34" s="524"/>
      <c r="AD34" s="529" t="s">
        <v>134</v>
      </c>
      <c r="AE34" s="526" t="str">
        <f t="shared" si="16"/>
        <v>Contributi cinque per mille</v>
      </c>
      <c r="AF34" s="526" t="s">
        <v>185</v>
      </c>
      <c r="AG34" s="499" t="str">
        <f t="shared" si="13"/>
        <v>-e14  - Addeb. somme per  Contributi cinque per mille</v>
      </c>
      <c r="AH34" s="499" t="str">
        <f t="shared" si="14"/>
        <v/>
      </c>
      <c r="AJ34" s="511" t="s">
        <v>89</v>
      </c>
      <c r="AK34" s="499">
        <f>SUMIFS(Q$12:Q$1653,F$12:F$1653,"uu52")</f>
        <v>0</v>
      </c>
      <c r="AL34" s="527" t="s">
        <v>170</v>
      </c>
      <c r="AM34" s="499">
        <f>SUMIFS(Q$12:Q$1653,F$12:F$1653,"-u52")</f>
        <v>0</v>
      </c>
      <c r="AN34" s="499">
        <f t="shared" si="15"/>
        <v>0</v>
      </c>
    </row>
    <row r="35" spans="1:40" x14ac:dyDescent="0.2">
      <c r="A35" s="134"/>
      <c r="B35" s="135" t="str">
        <f t="shared" si="0"/>
        <v/>
      </c>
      <c r="C35" s="128" t="b">
        <f t="shared" si="1"/>
        <v>0</v>
      </c>
      <c r="D35" s="136"/>
      <c r="E35" s="143" t="b">
        <f t="shared" si="10"/>
        <v>0</v>
      </c>
      <c r="F35" s="137"/>
      <c r="G35" s="138"/>
      <c r="H35" s="139"/>
      <c r="I35" s="138"/>
      <c r="J35" s="139"/>
      <c r="K35" s="138"/>
      <c r="L35" s="139"/>
      <c r="M35" s="140" t="str">
        <f t="shared" si="11"/>
        <v/>
      </c>
      <c r="N35" s="520"/>
      <c r="O35" s="520"/>
      <c r="P35" s="529" t="s">
        <v>136</v>
      </c>
      <c r="Q35" s="513">
        <f t="shared" si="2"/>
        <v>0</v>
      </c>
      <c r="R35" s="499" t="str">
        <f t="shared" si="12"/>
        <v/>
      </c>
      <c r="T35" s="522">
        <f t="shared" si="3"/>
        <v>0</v>
      </c>
      <c r="U35" s="523">
        <f t="shared" si="4"/>
        <v>0</v>
      </c>
      <c r="V35" s="522">
        <f t="shared" si="5"/>
        <v>0</v>
      </c>
      <c r="W35" s="523">
        <f t="shared" si="6"/>
        <v>0</v>
      </c>
      <c r="X35" s="522">
        <f t="shared" si="7"/>
        <v>0</v>
      </c>
      <c r="Y35" s="523">
        <f t="shared" si="8"/>
        <v>0</v>
      </c>
      <c r="AA35" s="517"/>
      <c r="AB35" s="517" t="e">
        <f t="shared" si="9"/>
        <v>#VALUE!</v>
      </c>
      <c r="AC35" s="524"/>
      <c r="AD35" s="529" t="s">
        <v>135</v>
      </c>
      <c r="AE35" s="526" t="str">
        <f t="shared" si="16"/>
        <v>Contributi da Fondazioni</v>
      </c>
      <c r="AF35" s="526" t="s">
        <v>185</v>
      </c>
      <c r="AG35" s="499" t="str">
        <f t="shared" si="13"/>
        <v>-e15  - Addeb. somme per  Contributi da Fondazioni</v>
      </c>
      <c r="AH35" s="499" t="str">
        <f t="shared" si="14"/>
        <v/>
      </c>
      <c r="AJ35" s="511" t="s">
        <v>90</v>
      </c>
      <c r="AK35" s="499">
        <f>SUMIFS(Q$12:Q$1653,F$12:F$1653,"uu53")</f>
        <v>0</v>
      </c>
      <c r="AL35" s="527" t="s">
        <v>171</v>
      </c>
      <c r="AM35" s="499">
        <f>SUMIFS(Q$12:Q$1653,F$12:F$1653,"-u53")</f>
        <v>0</v>
      </c>
      <c r="AN35" s="499">
        <f t="shared" si="15"/>
        <v>0</v>
      </c>
    </row>
    <row r="36" spans="1:40" x14ac:dyDescent="0.2">
      <c r="A36" s="134"/>
      <c r="B36" s="135" t="str">
        <f t="shared" si="0"/>
        <v/>
      </c>
      <c r="C36" s="128" t="b">
        <f t="shared" si="1"/>
        <v>0</v>
      </c>
      <c r="D36" s="136"/>
      <c r="E36" s="143" t="b">
        <f t="shared" si="10"/>
        <v>0</v>
      </c>
      <c r="F36" s="137"/>
      <c r="G36" s="138"/>
      <c r="H36" s="139"/>
      <c r="I36" s="138"/>
      <c r="J36" s="139"/>
      <c r="K36" s="138"/>
      <c r="L36" s="139"/>
      <c r="M36" s="140" t="str">
        <f t="shared" si="11"/>
        <v/>
      </c>
      <c r="N36" s="520"/>
      <c r="O36" s="520"/>
      <c r="P36" s="529" t="s">
        <v>137</v>
      </c>
      <c r="Q36" s="513">
        <f t="shared" si="2"/>
        <v>0</v>
      </c>
      <c r="R36" s="499" t="str">
        <f t="shared" si="12"/>
        <v/>
      </c>
      <c r="T36" s="522">
        <f t="shared" si="3"/>
        <v>0</v>
      </c>
      <c r="U36" s="523">
        <f t="shared" si="4"/>
        <v>0</v>
      </c>
      <c r="V36" s="522">
        <f t="shared" si="5"/>
        <v>0</v>
      </c>
      <c r="W36" s="523">
        <f t="shared" si="6"/>
        <v>0</v>
      </c>
      <c r="X36" s="522">
        <f t="shared" si="7"/>
        <v>0</v>
      </c>
      <c r="Y36" s="523">
        <f t="shared" si="8"/>
        <v>0</v>
      </c>
      <c r="AA36" s="517"/>
      <c r="AB36" s="517" t="e">
        <f t="shared" si="9"/>
        <v>#VALUE!</v>
      </c>
      <c r="AC36" s="524"/>
      <c r="AD36" s="529" t="s">
        <v>136</v>
      </c>
      <c r="AE36" s="526" t="str">
        <f t="shared" si="16"/>
        <v>F/do Solidarietà</v>
      </c>
      <c r="AF36" s="526" t="s">
        <v>185</v>
      </c>
      <c r="AG36" s="499" t="str">
        <f t="shared" si="13"/>
        <v>-e16  - Addeb. somme per  F/do Solidarietà</v>
      </c>
      <c r="AH36" s="499" t="str">
        <f t="shared" si="14"/>
        <v/>
      </c>
      <c r="AJ36" s="511" t="s">
        <v>91</v>
      </c>
      <c r="AK36" s="499">
        <f>SUMIFS(Q$12:Q$1653,F$12:F$1653,"uu54")</f>
        <v>0</v>
      </c>
      <c r="AL36" s="527" t="s">
        <v>172</v>
      </c>
      <c r="AM36" s="499">
        <f>SUMIFS(Q$12:Q$1653,F$12:F$1653,"-u54")</f>
        <v>0</v>
      </c>
      <c r="AN36" s="499">
        <f t="shared" si="15"/>
        <v>0</v>
      </c>
    </row>
    <row r="37" spans="1:40" x14ac:dyDescent="0.2">
      <c r="A37" s="134"/>
      <c r="B37" s="135" t="str">
        <f t="shared" si="0"/>
        <v/>
      </c>
      <c r="C37" s="128" t="b">
        <f t="shared" si="1"/>
        <v>0</v>
      </c>
      <c r="D37" s="136"/>
      <c r="E37" s="143" t="b">
        <f t="shared" si="10"/>
        <v>0</v>
      </c>
      <c r="F37" s="137"/>
      <c r="G37" s="138"/>
      <c r="H37" s="139"/>
      <c r="I37" s="138"/>
      <c r="J37" s="139"/>
      <c r="K37" s="138"/>
      <c r="L37" s="139"/>
      <c r="M37" s="140" t="str">
        <f t="shared" si="11"/>
        <v/>
      </c>
      <c r="N37" s="520"/>
      <c r="O37" s="520"/>
      <c r="P37" s="529" t="s">
        <v>138</v>
      </c>
      <c r="Q37" s="513">
        <f t="shared" si="2"/>
        <v>0</v>
      </c>
      <c r="R37" s="499" t="str">
        <f t="shared" si="12"/>
        <v/>
      </c>
      <c r="T37" s="522">
        <f t="shared" si="3"/>
        <v>0</v>
      </c>
      <c r="U37" s="523">
        <f t="shared" si="4"/>
        <v>0</v>
      </c>
      <c r="V37" s="522">
        <f t="shared" si="5"/>
        <v>0</v>
      </c>
      <c r="W37" s="523">
        <f t="shared" si="6"/>
        <v>0</v>
      </c>
      <c r="X37" s="522">
        <f t="shared" si="7"/>
        <v>0</v>
      </c>
      <c r="Y37" s="523">
        <f t="shared" si="8"/>
        <v>0</v>
      </c>
      <c r="AA37" s="517"/>
      <c r="AB37" s="517" t="e">
        <f t="shared" si="9"/>
        <v>#VALUE!</v>
      </c>
      <c r="AC37" s="524"/>
      <c r="AD37" s="529" t="s">
        <v>137</v>
      </c>
      <c r="AE37" s="526">
        <f t="shared" si="16"/>
        <v>0</v>
      </c>
      <c r="AF37" s="526" t="s">
        <v>185</v>
      </c>
      <c r="AG37" s="499" t="str">
        <f t="shared" si="13"/>
        <v>-e17  - Addeb. somme per  0</v>
      </c>
      <c r="AH37" s="499" t="str">
        <f t="shared" si="14"/>
        <v/>
      </c>
      <c r="AJ37" s="511" t="s">
        <v>110</v>
      </c>
      <c r="AK37" s="499">
        <f>SUMIFS(Q$12:Q$1653,F$12:F$1653,"uu55")</f>
        <v>0</v>
      </c>
      <c r="AL37" s="527" t="s">
        <v>173</v>
      </c>
      <c r="AM37" s="499">
        <f>SUMIFS(Q$12:Q$1653,F$12:F$1653,"-u55")</f>
        <v>0</v>
      </c>
      <c r="AN37" s="499">
        <f t="shared" si="15"/>
        <v>0</v>
      </c>
    </row>
    <row r="38" spans="1:40" ht="13.5" thickBot="1" x14ac:dyDescent="0.25">
      <c r="A38" s="134"/>
      <c r="B38" s="135" t="str">
        <f t="shared" si="0"/>
        <v/>
      </c>
      <c r="C38" s="128" t="b">
        <f t="shared" si="1"/>
        <v>0</v>
      </c>
      <c r="D38" s="136"/>
      <c r="E38" s="143" t="b">
        <f t="shared" si="10"/>
        <v>0</v>
      </c>
      <c r="F38" s="137"/>
      <c r="G38" s="138"/>
      <c r="H38" s="139"/>
      <c r="I38" s="138"/>
      <c r="J38" s="139"/>
      <c r="K38" s="138"/>
      <c r="L38" s="139"/>
      <c r="M38" s="140" t="str">
        <f t="shared" si="11"/>
        <v/>
      </c>
      <c r="N38" s="520"/>
      <c r="O38" s="520"/>
      <c r="P38" s="529" t="s">
        <v>139</v>
      </c>
      <c r="Q38" s="513">
        <f t="shared" si="2"/>
        <v>0</v>
      </c>
      <c r="R38" s="499" t="str">
        <f t="shared" si="12"/>
        <v/>
      </c>
      <c r="T38" s="522">
        <f t="shared" si="3"/>
        <v>0</v>
      </c>
      <c r="U38" s="523">
        <f t="shared" si="4"/>
        <v>0</v>
      </c>
      <c r="V38" s="522">
        <f t="shared" si="5"/>
        <v>0</v>
      </c>
      <c r="W38" s="523">
        <f t="shared" si="6"/>
        <v>0</v>
      </c>
      <c r="X38" s="522">
        <f t="shared" si="7"/>
        <v>0</v>
      </c>
      <c r="Y38" s="523">
        <f t="shared" si="8"/>
        <v>0</v>
      </c>
      <c r="AA38" s="517"/>
      <c r="AB38" s="517" t="e">
        <f t="shared" si="9"/>
        <v>#VALUE!</v>
      </c>
      <c r="AC38" s="524"/>
      <c r="AD38" s="529" t="s">
        <v>138</v>
      </c>
      <c r="AE38" s="526">
        <f t="shared" si="16"/>
        <v>0</v>
      </c>
      <c r="AF38" s="526" t="s">
        <v>185</v>
      </c>
      <c r="AG38" s="499" t="str">
        <f t="shared" si="13"/>
        <v>-e18  - Addeb. somme per  0</v>
      </c>
      <c r="AH38" s="499" t="str">
        <f t="shared" si="14"/>
        <v/>
      </c>
      <c r="AJ38" s="511" t="s">
        <v>111</v>
      </c>
      <c r="AK38" s="499">
        <f>SUMIFS(Q$12:Q$1653,F$12:F$1653,"uu56")</f>
        <v>0</v>
      </c>
      <c r="AL38" s="527" t="s">
        <v>174</v>
      </c>
      <c r="AM38" s="499">
        <f>SUMIFS(Q$12:Q$1653,F$12:F$1653,"-u56")</f>
        <v>0</v>
      </c>
      <c r="AN38" s="499">
        <f t="shared" si="15"/>
        <v>0</v>
      </c>
    </row>
    <row r="39" spans="1:40" ht="14.25" thickTop="1" thickBot="1" x14ac:dyDescent="0.25">
      <c r="A39" s="145"/>
      <c r="B39" s="146" t="str">
        <f>IF(Q39&gt;0.00001,#REF!+1,"")</f>
        <v/>
      </c>
      <c r="C39" s="147"/>
      <c r="D39" s="148"/>
      <c r="E39" s="148"/>
      <c r="F39" s="149"/>
      <c r="G39" s="150"/>
      <c r="H39" s="150"/>
      <c r="I39" s="150"/>
      <c r="J39" s="150"/>
      <c r="K39" s="150"/>
      <c r="L39" s="150"/>
      <c r="M39" s="151"/>
      <c r="N39" s="520"/>
      <c r="O39" s="520"/>
      <c r="P39" s="529" t="s">
        <v>140</v>
      </c>
      <c r="Q39" s="513"/>
      <c r="T39" s="522">
        <f t="shared" si="3"/>
        <v>0</v>
      </c>
      <c r="U39" s="523">
        <f t="shared" si="4"/>
        <v>0</v>
      </c>
      <c r="V39" s="522">
        <f t="shared" si="5"/>
        <v>0</v>
      </c>
      <c r="W39" s="523">
        <f t="shared" si="6"/>
        <v>0</v>
      </c>
      <c r="X39" s="522">
        <f t="shared" si="7"/>
        <v>0</v>
      </c>
      <c r="Y39" s="523">
        <f t="shared" si="8"/>
        <v>0</v>
      </c>
      <c r="AA39" s="517"/>
      <c r="AB39" s="517"/>
      <c r="AC39" s="530"/>
      <c r="AD39" s="529" t="s">
        <v>139</v>
      </c>
      <c r="AE39" s="526">
        <f t="shared" si="16"/>
        <v>0</v>
      </c>
      <c r="AF39" s="526" t="s">
        <v>185</v>
      </c>
      <c r="AG39" s="499" t="str">
        <f t="shared" si="13"/>
        <v>-e19  - Addeb. somme per  0</v>
      </c>
      <c r="AH39" s="499" t="str">
        <f t="shared" si="14"/>
        <v/>
      </c>
      <c r="AJ39" s="511" t="s">
        <v>112</v>
      </c>
      <c r="AK39" s="499">
        <f>SUMIFS(Q$12:Q$1653,F$12:F$1653,"uu57")</f>
        <v>0</v>
      </c>
      <c r="AL39" s="527" t="s">
        <v>175</v>
      </c>
      <c r="AM39" s="499">
        <f>SUMIFS(Q$12:Q$1653,F$12:F$1653,"-u57")</f>
        <v>0</v>
      </c>
      <c r="AN39" s="499">
        <f t="shared" si="15"/>
        <v>0</v>
      </c>
    </row>
    <row r="40" spans="1:40" ht="13.5" thickTop="1" x14ac:dyDescent="0.2">
      <c r="A40" s="702" t="s">
        <v>15</v>
      </c>
      <c r="B40" s="703"/>
      <c r="C40" s="703"/>
      <c r="D40" s="703"/>
      <c r="E40" s="703"/>
      <c r="F40" s="703"/>
      <c r="G40" s="708" t="s">
        <v>9</v>
      </c>
      <c r="H40" s="708"/>
      <c r="I40" s="697" t="str">
        <f>I8</f>
        <v>BANCA XXXX</v>
      </c>
      <c r="J40" s="698"/>
      <c r="K40" s="696" t="str">
        <f>K8</f>
        <v>BANCA Agricola pop</v>
      </c>
      <c r="L40" s="696"/>
      <c r="M40" s="692" t="s">
        <v>7</v>
      </c>
      <c r="N40" s="520"/>
      <c r="O40" s="520"/>
      <c r="P40" s="529" t="s">
        <v>141</v>
      </c>
      <c r="Q40" s="513"/>
      <c r="T40" s="522" t="str">
        <f t="shared" si="3"/>
        <v>C A S S A</v>
      </c>
      <c r="U40" s="523">
        <f t="shared" si="4"/>
        <v>0</v>
      </c>
      <c r="V40" s="522" t="str">
        <f t="shared" si="5"/>
        <v>BANCA XXXX</v>
      </c>
      <c r="W40" s="523">
        <f t="shared" si="6"/>
        <v>0</v>
      </c>
      <c r="X40" s="522" t="str">
        <f t="shared" si="7"/>
        <v>BANCA Agricola pop</v>
      </c>
      <c r="Y40" s="523">
        <f t="shared" si="8"/>
        <v>0</v>
      </c>
      <c r="AA40" s="517"/>
      <c r="AB40" s="517"/>
      <c r="AC40" s="530"/>
      <c r="AD40" s="529" t="s">
        <v>140</v>
      </c>
      <c r="AE40" s="526">
        <f t="shared" si="16"/>
        <v>0</v>
      </c>
      <c r="AF40" s="526" t="s">
        <v>185</v>
      </c>
      <c r="AG40" s="499" t="str">
        <f t="shared" si="13"/>
        <v>-e20  - Addeb. somme per  0</v>
      </c>
      <c r="AH40" s="499" t="str">
        <f t="shared" si="14"/>
        <v/>
      </c>
      <c r="AJ40" s="511" t="s">
        <v>113</v>
      </c>
      <c r="AK40" s="499">
        <f>SUMIFS(Q$12:Q$1653,F$12:F$1653,"uu58")</f>
        <v>0</v>
      </c>
      <c r="AL40" s="527" t="s">
        <v>176</v>
      </c>
      <c r="AM40" s="499">
        <f>SUMIFS(Q$12:Q$1653,F$12:F$1653,"-u58")</f>
        <v>0</v>
      </c>
      <c r="AN40" s="499">
        <f t="shared" si="15"/>
        <v>0</v>
      </c>
    </row>
    <row r="41" spans="1:40" x14ac:dyDescent="0.2">
      <c r="A41" s="704"/>
      <c r="B41" s="705"/>
      <c r="C41" s="705"/>
      <c r="D41" s="705"/>
      <c r="E41" s="705"/>
      <c r="F41" s="705"/>
      <c r="G41" s="152" t="s">
        <v>2</v>
      </c>
      <c r="H41" s="152" t="s">
        <v>3</v>
      </c>
      <c r="I41" s="152" t="s">
        <v>2</v>
      </c>
      <c r="J41" s="152" t="s">
        <v>3</v>
      </c>
      <c r="K41" s="152" t="s">
        <v>2</v>
      </c>
      <c r="L41" s="152" t="s">
        <v>3</v>
      </c>
      <c r="M41" s="693"/>
      <c r="N41" s="520"/>
      <c r="O41" s="520"/>
      <c r="P41" s="529" t="s">
        <v>142</v>
      </c>
      <c r="Q41" s="513"/>
      <c r="T41" s="522" t="str">
        <f t="shared" si="3"/>
        <v>ENTRATE</v>
      </c>
      <c r="U41" s="523" t="str">
        <f t="shared" si="4"/>
        <v>USCITE</v>
      </c>
      <c r="V41" s="522" t="str">
        <f t="shared" si="5"/>
        <v>ENTRATE</v>
      </c>
      <c r="W41" s="523" t="str">
        <f t="shared" si="6"/>
        <v>USCITE</v>
      </c>
      <c r="X41" s="522" t="str">
        <f t="shared" si="7"/>
        <v>ENTRATE</v>
      </c>
      <c r="Y41" s="523" t="str">
        <f t="shared" si="8"/>
        <v>USCITE</v>
      </c>
      <c r="AA41" s="517"/>
      <c r="AB41" s="517"/>
      <c r="AC41" s="530"/>
      <c r="AD41" s="529" t="s">
        <v>141</v>
      </c>
      <c r="AE41" s="526">
        <f t="shared" si="16"/>
        <v>0</v>
      </c>
      <c r="AF41" s="526" t="s">
        <v>185</v>
      </c>
      <c r="AG41" s="499" t="str">
        <f t="shared" si="13"/>
        <v>-e21  - Addeb. somme per  0</v>
      </c>
      <c r="AH41" s="499" t="str">
        <f t="shared" si="14"/>
        <v/>
      </c>
      <c r="AJ41" s="511" t="s">
        <v>114</v>
      </c>
      <c r="AK41" s="499">
        <f>SUMIFS(Q$12:Q$1653,F$12:F$1653,"uu59")</f>
        <v>0</v>
      </c>
      <c r="AL41" s="527" t="s">
        <v>177</v>
      </c>
      <c r="AM41" s="499">
        <f>SUMIFS(Q$12:Q$1653,F$12:F$1653,"-u59")</f>
        <v>0</v>
      </c>
      <c r="AN41" s="499">
        <f t="shared" si="15"/>
        <v>0</v>
      </c>
    </row>
    <row r="42" spans="1:40" x14ac:dyDescent="0.2">
      <c r="A42" s="714" t="s">
        <v>12</v>
      </c>
      <c r="B42" s="715"/>
      <c r="C42" s="715"/>
      <c r="D42" s="715"/>
      <c r="E42" s="715"/>
      <c r="F42" s="715"/>
      <c r="G42" s="153">
        <f t="shared" ref="G42:L42" si="17">SUM(G11:G38)</f>
        <v>434.24</v>
      </c>
      <c r="H42" s="153">
        <f t="shared" si="17"/>
        <v>0</v>
      </c>
      <c r="I42" s="153">
        <f t="shared" si="17"/>
        <v>17740.45</v>
      </c>
      <c r="J42" s="153">
        <f t="shared" si="17"/>
        <v>29.94</v>
      </c>
      <c r="K42" s="153">
        <f t="shared" si="17"/>
        <v>95.99</v>
      </c>
      <c r="L42" s="153">
        <f t="shared" si="17"/>
        <v>0</v>
      </c>
      <c r="M42" s="154">
        <f>G42-H42+I42-J42+K42-L42</f>
        <v>18240.740000000005</v>
      </c>
      <c r="N42" s="520"/>
      <c r="O42" s="520"/>
      <c r="P42" s="529" t="s">
        <v>143</v>
      </c>
      <c r="Q42" s="513"/>
      <c r="T42" s="522">
        <f t="shared" si="3"/>
        <v>434.24</v>
      </c>
      <c r="U42" s="523">
        <f t="shared" si="4"/>
        <v>0</v>
      </c>
      <c r="V42" s="522">
        <f t="shared" si="5"/>
        <v>17740.45</v>
      </c>
      <c r="W42" s="523">
        <f t="shared" si="6"/>
        <v>29.94</v>
      </c>
      <c r="X42" s="522">
        <f t="shared" si="7"/>
        <v>95.99</v>
      </c>
      <c r="Y42" s="523">
        <f t="shared" si="8"/>
        <v>0</v>
      </c>
      <c r="AA42" s="517"/>
      <c r="AB42" s="517"/>
      <c r="AC42" s="530"/>
      <c r="AD42" s="529" t="s">
        <v>142</v>
      </c>
      <c r="AE42" s="526">
        <f t="shared" si="16"/>
        <v>0</v>
      </c>
      <c r="AF42" s="526" t="s">
        <v>185</v>
      </c>
      <c r="AG42" s="499" t="str">
        <f t="shared" si="13"/>
        <v>-e22  - Addeb. somme per  0</v>
      </c>
      <c r="AH42" s="499" t="str">
        <f t="shared" si="14"/>
        <v/>
      </c>
      <c r="AL42" s="520"/>
    </row>
    <row r="43" spans="1:40" ht="13.5" thickBot="1" x14ac:dyDescent="0.25">
      <c r="A43" s="706" t="s">
        <v>17</v>
      </c>
      <c r="B43" s="707"/>
      <c r="C43" s="707"/>
      <c r="D43" s="707"/>
      <c r="E43" s="707"/>
      <c r="F43" s="707"/>
      <c r="G43" s="699">
        <f>G42-H42</f>
        <v>434.24</v>
      </c>
      <c r="H43" s="699"/>
      <c r="I43" s="699">
        <f>I42-J42</f>
        <v>17710.510000000002</v>
      </c>
      <c r="J43" s="699"/>
      <c r="K43" s="699">
        <f>K42-L42</f>
        <v>95.99</v>
      </c>
      <c r="L43" s="699"/>
      <c r="M43" s="155">
        <f>G43+I43+K43</f>
        <v>18240.740000000005</v>
      </c>
      <c r="N43" s="520"/>
      <c r="O43" s="520"/>
      <c r="P43" s="529" t="s">
        <v>144</v>
      </c>
      <c r="Q43" s="513"/>
      <c r="T43" s="522">
        <f t="shared" si="3"/>
        <v>434.24</v>
      </c>
      <c r="U43" s="523">
        <f t="shared" si="4"/>
        <v>0</v>
      </c>
      <c r="V43" s="522">
        <f t="shared" si="5"/>
        <v>17710.510000000002</v>
      </c>
      <c r="W43" s="523">
        <f t="shared" si="6"/>
        <v>0</v>
      </c>
      <c r="X43" s="522">
        <f t="shared" si="7"/>
        <v>95.99</v>
      </c>
      <c r="Y43" s="523">
        <f t="shared" si="8"/>
        <v>0</v>
      </c>
      <c r="AA43" s="517"/>
      <c r="AB43" s="517"/>
      <c r="AC43" s="530"/>
      <c r="AD43" s="529" t="s">
        <v>143</v>
      </c>
      <c r="AE43" s="526">
        <f t="shared" si="16"/>
        <v>0</v>
      </c>
      <c r="AF43" s="526" t="s">
        <v>185</v>
      </c>
      <c r="AG43" s="499" t="str">
        <f t="shared" si="13"/>
        <v>-e23  - Addeb. somme per  0</v>
      </c>
      <c r="AH43" s="499" t="str">
        <f t="shared" si="14"/>
        <v/>
      </c>
      <c r="AL43" s="520"/>
    </row>
    <row r="44" spans="1:40" ht="13.5" thickTop="1" x14ac:dyDescent="0.2">
      <c r="A44" s="134"/>
      <c r="B44" s="156" t="str">
        <f>IF(Q44&gt;0.00001,B38+1,"")</f>
        <v/>
      </c>
      <c r="C44" s="128" t="b">
        <f t="shared" ref="C44:C69" si="18">IF(G44+I44+K44&gt;0,"e",IF(H44+J44+L44&gt;0,"u",IF(G44+H44+I44+J44+K44+L44&lt;0,"")))</f>
        <v>0</v>
      </c>
      <c r="D44" s="136"/>
      <c r="E44" s="143" t="b">
        <f t="shared" ref="E44:E69" si="19">IF(Q44&gt;0.0001,1)</f>
        <v>0</v>
      </c>
      <c r="F44" s="137"/>
      <c r="G44" s="411"/>
      <c r="H44" s="412"/>
      <c r="I44" s="411"/>
      <c r="J44" s="412"/>
      <c r="K44" s="411"/>
      <c r="L44" s="412"/>
      <c r="M44" s="159" t="str">
        <f>IF(SUM(G44:L44)&gt;0.00001,M43+G44-H44+I44-J44+K44-L44,"")</f>
        <v/>
      </c>
      <c r="N44" s="520"/>
      <c r="O44" s="520"/>
      <c r="P44" s="529" t="s">
        <v>145</v>
      </c>
      <c r="Q44" s="513">
        <f t="shared" si="2"/>
        <v>0</v>
      </c>
      <c r="R44" s="499" t="str">
        <f t="shared" si="12"/>
        <v/>
      </c>
      <c r="T44" s="522">
        <f t="shared" si="3"/>
        <v>0</v>
      </c>
      <c r="U44" s="523">
        <f t="shared" si="4"/>
        <v>0</v>
      </c>
      <c r="V44" s="522">
        <f t="shared" si="5"/>
        <v>0</v>
      </c>
      <c r="W44" s="523">
        <f t="shared" si="6"/>
        <v>0</v>
      </c>
      <c r="X44" s="522">
        <f t="shared" si="7"/>
        <v>0</v>
      </c>
      <c r="Y44" s="523">
        <f t="shared" si="8"/>
        <v>0</v>
      </c>
      <c r="AA44" s="517"/>
      <c r="AB44" s="517" t="e">
        <f t="shared" si="9"/>
        <v>#VALUE!</v>
      </c>
      <c r="AC44" s="524"/>
      <c r="AD44" s="529" t="s">
        <v>144</v>
      </c>
      <c r="AE44" s="526">
        <f t="shared" si="16"/>
        <v>0</v>
      </c>
      <c r="AF44" s="526" t="s">
        <v>185</v>
      </c>
      <c r="AG44" s="499" t="str">
        <f t="shared" si="13"/>
        <v>-e24  - Addeb. somme per  0</v>
      </c>
      <c r="AH44" s="499" t="str">
        <f t="shared" si="14"/>
        <v/>
      </c>
      <c r="AL44" s="520"/>
    </row>
    <row r="45" spans="1:40" x14ac:dyDescent="0.2">
      <c r="A45" s="134"/>
      <c r="B45" s="156" t="str">
        <f t="shared" ref="B45:B69" si="20">IF(Q45&gt;0.00001,B44+1,"")</f>
        <v/>
      </c>
      <c r="C45" s="128" t="b">
        <f t="shared" si="18"/>
        <v>0</v>
      </c>
      <c r="D45" s="136"/>
      <c r="E45" s="143" t="b">
        <f t="shared" si="19"/>
        <v>0</v>
      </c>
      <c r="F45" s="137"/>
      <c r="G45" s="413"/>
      <c r="H45" s="414"/>
      <c r="I45" s="413"/>
      <c r="J45" s="412"/>
      <c r="K45" s="413"/>
      <c r="L45" s="414"/>
      <c r="M45" s="140" t="str">
        <f t="shared" ref="M45:M69" si="21">IF(SUM(G45:L45)&gt;0.00001,M44+G45-H45+I45-J45+K45-L45,"")</f>
        <v/>
      </c>
      <c r="N45" s="520"/>
      <c r="O45" s="520"/>
      <c r="P45" s="529"/>
      <c r="Q45" s="513">
        <f t="shared" si="2"/>
        <v>0</v>
      </c>
      <c r="R45" s="499" t="str">
        <f t="shared" si="12"/>
        <v/>
      </c>
      <c r="T45" s="522">
        <f t="shared" si="3"/>
        <v>0</v>
      </c>
      <c r="U45" s="523">
        <f t="shared" si="4"/>
        <v>0</v>
      </c>
      <c r="V45" s="522">
        <f t="shared" si="5"/>
        <v>0</v>
      </c>
      <c r="W45" s="523">
        <f t="shared" si="6"/>
        <v>0</v>
      </c>
      <c r="X45" s="522">
        <f t="shared" si="7"/>
        <v>0</v>
      </c>
      <c r="Y45" s="523">
        <f t="shared" si="8"/>
        <v>0</v>
      </c>
      <c r="AA45" s="517"/>
      <c r="AB45" s="517" t="e">
        <f t="shared" si="9"/>
        <v>#VALUE!</v>
      </c>
      <c r="AC45" s="524"/>
      <c r="AD45" s="529" t="s">
        <v>145</v>
      </c>
      <c r="AE45" s="526">
        <f t="shared" si="16"/>
        <v>0</v>
      </c>
      <c r="AF45" s="526" t="s">
        <v>185</v>
      </c>
      <c r="AG45" s="499" t="str">
        <f t="shared" si="13"/>
        <v>-e25  - Addeb. somme per  0</v>
      </c>
      <c r="AH45" s="499" t="str">
        <f t="shared" si="14"/>
        <v/>
      </c>
      <c r="AJ45" s="690" t="s">
        <v>213</v>
      </c>
      <c r="AK45" s="690"/>
      <c r="AL45" s="690"/>
      <c r="AM45" s="690"/>
      <c r="AN45" s="690"/>
    </row>
    <row r="46" spans="1:40" x14ac:dyDescent="0.2">
      <c r="A46" s="160"/>
      <c r="B46" s="156" t="str">
        <f t="shared" si="20"/>
        <v/>
      </c>
      <c r="C46" s="128" t="b">
        <f t="shared" si="18"/>
        <v>0</v>
      </c>
      <c r="D46" s="161"/>
      <c r="E46" s="143" t="b">
        <f t="shared" si="19"/>
        <v>0</v>
      </c>
      <c r="F46" s="137"/>
      <c r="G46" s="413"/>
      <c r="H46" s="414"/>
      <c r="I46" s="413"/>
      <c r="J46" s="412"/>
      <c r="K46" s="413"/>
      <c r="L46" s="414"/>
      <c r="M46" s="140" t="str">
        <f t="shared" si="21"/>
        <v/>
      </c>
      <c r="N46" s="520"/>
      <c r="O46" s="520"/>
      <c r="P46" s="529"/>
      <c r="Q46" s="513">
        <f t="shared" si="2"/>
        <v>0</v>
      </c>
      <c r="R46" s="499" t="str">
        <f t="shared" si="12"/>
        <v/>
      </c>
      <c r="T46" s="522">
        <f t="shared" si="3"/>
        <v>0</v>
      </c>
      <c r="U46" s="523">
        <f t="shared" si="4"/>
        <v>0</v>
      </c>
      <c r="V46" s="522">
        <f t="shared" si="5"/>
        <v>0</v>
      </c>
      <c r="W46" s="523">
        <f t="shared" si="6"/>
        <v>0</v>
      </c>
      <c r="X46" s="522">
        <f t="shared" si="7"/>
        <v>0</v>
      </c>
      <c r="Y46" s="523">
        <f t="shared" si="8"/>
        <v>0</v>
      </c>
      <c r="AA46" s="517"/>
      <c r="AB46" s="517" t="e">
        <f t="shared" si="9"/>
        <v>#VALUE!</v>
      </c>
      <c r="AC46" s="524"/>
      <c r="AD46" s="529" t="s">
        <v>146</v>
      </c>
      <c r="AE46" s="526">
        <f t="shared" si="16"/>
        <v>0</v>
      </c>
      <c r="AF46" s="526" t="s">
        <v>185</v>
      </c>
      <c r="AG46" s="499" t="str">
        <f t="shared" si="13"/>
        <v>-e26  - Addeb. somme per  0</v>
      </c>
      <c r="AH46" s="499" t="str">
        <f t="shared" si="14"/>
        <v/>
      </c>
      <c r="AJ46" s="511" t="s">
        <v>44</v>
      </c>
      <c r="AK46" s="499">
        <f>SUMIFS(Q$12:Q$1653,F$12:F$1653,"ee10")</f>
        <v>0</v>
      </c>
      <c r="AL46" s="527" t="s">
        <v>130</v>
      </c>
      <c r="AM46" s="499">
        <f>SUMIFS(Q$12:Q$1653,F$12:F$1653,"-e10")</f>
        <v>0</v>
      </c>
      <c r="AN46" s="499">
        <f t="shared" ref="AN46:AN61" si="22">AK46-AM46</f>
        <v>0</v>
      </c>
    </row>
    <row r="47" spans="1:40" x14ac:dyDescent="0.2">
      <c r="A47" s="160"/>
      <c r="B47" s="156" t="str">
        <f t="shared" si="20"/>
        <v/>
      </c>
      <c r="C47" s="128" t="b">
        <f t="shared" si="18"/>
        <v>0</v>
      </c>
      <c r="D47" s="136"/>
      <c r="E47" s="143" t="b">
        <f t="shared" si="19"/>
        <v>0</v>
      </c>
      <c r="F47" s="137"/>
      <c r="G47" s="413"/>
      <c r="H47" s="414"/>
      <c r="I47" s="413"/>
      <c r="J47" s="414"/>
      <c r="K47" s="413"/>
      <c r="L47" s="414"/>
      <c r="M47" s="140" t="str">
        <f t="shared" si="21"/>
        <v/>
      </c>
      <c r="N47" s="520"/>
      <c r="O47" s="520"/>
      <c r="P47" s="521"/>
      <c r="Q47" s="513">
        <f t="shared" si="2"/>
        <v>0</v>
      </c>
      <c r="R47" s="499" t="str">
        <f t="shared" si="12"/>
        <v/>
      </c>
      <c r="T47" s="522">
        <f t="shared" si="3"/>
        <v>0</v>
      </c>
      <c r="U47" s="523">
        <f t="shared" si="4"/>
        <v>0</v>
      </c>
      <c r="V47" s="522">
        <f t="shared" si="5"/>
        <v>0</v>
      </c>
      <c r="W47" s="523">
        <f t="shared" si="6"/>
        <v>0</v>
      </c>
      <c r="X47" s="522">
        <f t="shared" si="7"/>
        <v>0</v>
      </c>
      <c r="Y47" s="523">
        <f t="shared" si="8"/>
        <v>0</v>
      </c>
      <c r="AA47" s="517"/>
      <c r="AB47" s="517" t="e">
        <f t="shared" si="9"/>
        <v>#VALUE!</v>
      </c>
      <c r="AC47" s="524"/>
      <c r="AD47" s="529" t="s">
        <v>147</v>
      </c>
      <c r="AE47" s="526">
        <f t="shared" si="16"/>
        <v>0</v>
      </c>
      <c r="AF47" s="526" t="s">
        <v>185</v>
      </c>
      <c r="AG47" s="499" t="str">
        <f t="shared" si="13"/>
        <v>-e27  - Addeb. somme per  0</v>
      </c>
      <c r="AH47" s="499" t="str">
        <f t="shared" si="14"/>
        <v/>
      </c>
      <c r="AJ47" s="511" t="s">
        <v>92</v>
      </c>
      <c r="AK47" s="499">
        <f>SUMIFS(Q$12:Q$1653,F$12:F$1653,"ee11")</f>
        <v>0</v>
      </c>
      <c r="AL47" s="527" t="s">
        <v>131</v>
      </c>
      <c r="AM47" s="499">
        <f>SUMIFS(Q$12:Q$1653,F$12:F$1653,"-e11")</f>
        <v>0</v>
      </c>
      <c r="AN47" s="499">
        <f t="shared" si="22"/>
        <v>0</v>
      </c>
    </row>
    <row r="48" spans="1:40" x14ac:dyDescent="0.2">
      <c r="A48" s="160"/>
      <c r="B48" s="156" t="str">
        <f t="shared" si="20"/>
        <v/>
      </c>
      <c r="C48" s="128" t="b">
        <f t="shared" si="18"/>
        <v>0</v>
      </c>
      <c r="D48" s="136"/>
      <c r="E48" s="143" t="b">
        <f t="shared" si="19"/>
        <v>0</v>
      </c>
      <c r="F48" s="137"/>
      <c r="G48" s="413"/>
      <c r="H48" s="414"/>
      <c r="I48" s="413"/>
      <c r="J48" s="414"/>
      <c r="K48" s="413"/>
      <c r="L48" s="414"/>
      <c r="M48" s="140" t="str">
        <f t="shared" si="21"/>
        <v/>
      </c>
      <c r="N48" s="520"/>
      <c r="O48" s="520"/>
      <c r="P48" s="521" t="s">
        <v>45</v>
      </c>
      <c r="Q48" s="513">
        <f t="shared" si="2"/>
        <v>0</v>
      </c>
      <c r="R48" s="499" t="str">
        <f t="shared" si="12"/>
        <v/>
      </c>
      <c r="T48" s="522">
        <f t="shared" si="3"/>
        <v>0</v>
      </c>
      <c r="U48" s="523">
        <f t="shared" si="4"/>
        <v>0</v>
      </c>
      <c r="V48" s="522">
        <f t="shared" si="5"/>
        <v>0</v>
      </c>
      <c r="W48" s="523">
        <f t="shared" si="6"/>
        <v>0</v>
      </c>
      <c r="X48" s="522">
        <f t="shared" si="7"/>
        <v>0</v>
      </c>
      <c r="Y48" s="523">
        <f t="shared" si="8"/>
        <v>0</v>
      </c>
      <c r="AA48" s="517"/>
      <c r="AB48" s="517" t="e">
        <f t="shared" si="9"/>
        <v>#VALUE!</v>
      </c>
      <c r="AC48" s="524"/>
      <c r="AD48" s="529" t="s">
        <v>129</v>
      </c>
      <c r="AE48" s="531" t="s">
        <v>182</v>
      </c>
      <c r="AF48" s="526" t="s">
        <v>186</v>
      </c>
      <c r="AG48" s="499" t="str">
        <f t="shared" si="13"/>
        <v>ra    - residuo attivo</v>
      </c>
      <c r="AH48" s="499" t="str">
        <f t="shared" si="14"/>
        <v/>
      </c>
      <c r="AJ48" s="511" t="s">
        <v>93</v>
      </c>
      <c r="AK48" s="499">
        <f>SUMIFS(Q$12:Q$1653,F$12:F$1653,"ee12")</f>
        <v>0</v>
      </c>
      <c r="AL48" s="527" t="s">
        <v>132</v>
      </c>
      <c r="AM48" s="499">
        <f>SUMIFS(Q$12:Q$1653,F$12:F$1653,"-e12")</f>
        <v>0</v>
      </c>
      <c r="AN48" s="499">
        <f t="shared" si="22"/>
        <v>0</v>
      </c>
    </row>
    <row r="49" spans="1:40" x14ac:dyDescent="0.2">
      <c r="A49" s="134"/>
      <c r="B49" s="156" t="str">
        <f t="shared" si="20"/>
        <v/>
      </c>
      <c r="C49" s="128" t="b">
        <f t="shared" si="18"/>
        <v>0</v>
      </c>
      <c r="D49" s="136"/>
      <c r="E49" s="143" t="b">
        <f t="shared" si="19"/>
        <v>0</v>
      </c>
      <c r="F49" s="137"/>
      <c r="G49" s="413"/>
      <c r="H49" s="414"/>
      <c r="I49" s="413"/>
      <c r="J49" s="414"/>
      <c r="K49" s="413"/>
      <c r="L49" s="414"/>
      <c r="M49" s="140" t="str">
        <f t="shared" si="21"/>
        <v/>
      </c>
      <c r="N49" s="520"/>
      <c r="O49" s="520"/>
      <c r="P49" s="521" t="s">
        <v>68</v>
      </c>
      <c r="Q49" s="513">
        <f t="shared" si="2"/>
        <v>0</v>
      </c>
      <c r="R49" s="499" t="str">
        <f t="shared" si="12"/>
        <v/>
      </c>
      <c r="T49" s="522">
        <f t="shared" si="3"/>
        <v>0</v>
      </c>
      <c r="U49" s="523">
        <f t="shared" si="4"/>
        <v>0</v>
      </c>
      <c r="V49" s="522">
        <f t="shared" si="5"/>
        <v>0</v>
      </c>
      <c r="W49" s="523">
        <f t="shared" si="6"/>
        <v>0</v>
      </c>
      <c r="X49" s="522">
        <f t="shared" si="7"/>
        <v>0</v>
      </c>
      <c r="Y49" s="523">
        <f t="shared" si="8"/>
        <v>0</v>
      </c>
      <c r="AA49" s="517"/>
      <c r="AB49" s="517" t="e">
        <f t="shared" si="9"/>
        <v>#VALUE!</v>
      </c>
      <c r="AC49" s="524"/>
      <c r="AD49" s="529" t="s">
        <v>128</v>
      </c>
      <c r="AE49" s="532" t="s">
        <v>183</v>
      </c>
      <c r="AF49" s="526" t="s">
        <v>186</v>
      </c>
      <c r="AG49" s="499" t="str">
        <f t="shared" si="13"/>
        <v>rp    - residuo passivo</v>
      </c>
      <c r="AH49" s="499" t="str">
        <f t="shared" si="14"/>
        <v/>
      </c>
      <c r="AJ49" s="511" t="s">
        <v>94</v>
      </c>
      <c r="AK49" s="499">
        <f>SUMIFS(Q$12:Q$1653,F$12:F$1653,"ee13")</f>
        <v>0</v>
      </c>
      <c r="AL49" s="527" t="s">
        <v>133</v>
      </c>
      <c r="AM49" s="499">
        <f>SUMIFS(Q$12:Q$1653,F$12:F$1653,"-e13")</f>
        <v>0</v>
      </c>
      <c r="AN49" s="499">
        <f t="shared" si="22"/>
        <v>0</v>
      </c>
    </row>
    <row r="50" spans="1:40" x14ac:dyDescent="0.2">
      <c r="A50" s="134"/>
      <c r="B50" s="156" t="str">
        <f t="shared" si="20"/>
        <v/>
      </c>
      <c r="C50" s="128" t="b">
        <f t="shared" si="18"/>
        <v>0</v>
      </c>
      <c r="D50" s="136"/>
      <c r="E50" s="143" t="b">
        <f t="shared" si="19"/>
        <v>0</v>
      </c>
      <c r="F50" s="137"/>
      <c r="G50" s="413"/>
      <c r="H50" s="414"/>
      <c r="I50" s="413"/>
      <c r="J50" s="414"/>
      <c r="K50" s="413"/>
      <c r="L50" s="414"/>
      <c r="M50" s="140" t="str">
        <f t="shared" si="21"/>
        <v/>
      </c>
      <c r="N50" s="520"/>
      <c r="O50" s="520"/>
      <c r="P50" s="521" t="s">
        <v>69</v>
      </c>
      <c r="Q50" s="513">
        <f t="shared" si="2"/>
        <v>0</v>
      </c>
      <c r="R50" s="499" t="str">
        <f t="shared" si="12"/>
        <v/>
      </c>
      <c r="T50" s="522">
        <f t="shared" si="3"/>
        <v>0</v>
      </c>
      <c r="U50" s="523">
        <f t="shared" si="4"/>
        <v>0</v>
      </c>
      <c r="V50" s="522">
        <f t="shared" si="5"/>
        <v>0</v>
      </c>
      <c r="W50" s="523">
        <f t="shared" si="6"/>
        <v>0</v>
      </c>
      <c r="X50" s="522">
        <f t="shared" si="7"/>
        <v>0</v>
      </c>
      <c r="Y50" s="523">
        <f t="shared" si="8"/>
        <v>0</v>
      </c>
      <c r="AA50" s="517"/>
      <c r="AB50" s="517" t="e">
        <f t="shared" si="9"/>
        <v>#VALUE!</v>
      </c>
      <c r="AC50" s="524"/>
      <c r="AD50" s="529"/>
      <c r="AE50" s="532"/>
      <c r="AF50" s="526"/>
      <c r="AG50" s="499" t="str">
        <f t="shared" si="13"/>
        <v/>
      </c>
      <c r="AH50" s="499" t="str">
        <f t="shared" si="14"/>
        <v/>
      </c>
      <c r="AJ50" s="511" t="s">
        <v>95</v>
      </c>
      <c r="AK50" s="499">
        <f>SUMIFS(Q$12:Q$1653,F$12:F$1653,"ee14")</f>
        <v>0</v>
      </c>
      <c r="AL50" s="527" t="s">
        <v>134</v>
      </c>
      <c r="AM50" s="499">
        <f>SUMIFS(Q$12:Q$1653,F$12:F$1653,"-e14")</f>
        <v>0</v>
      </c>
      <c r="AN50" s="499">
        <f t="shared" si="22"/>
        <v>0</v>
      </c>
    </row>
    <row r="51" spans="1:40" x14ac:dyDescent="0.2">
      <c r="A51" s="134"/>
      <c r="B51" s="156" t="str">
        <f t="shared" si="20"/>
        <v/>
      </c>
      <c r="C51" s="128" t="b">
        <f t="shared" si="18"/>
        <v>0</v>
      </c>
      <c r="D51" s="136"/>
      <c r="E51" s="143" t="b">
        <f t="shared" si="19"/>
        <v>0</v>
      </c>
      <c r="F51" s="137"/>
      <c r="G51" s="413"/>
      <c r="H51" s="414"/>
      <c r="I51" s="413"/>
      <c r="J51" s="414"/>
      <c r="K51" s="413"/>
      <c r="L51" s="414"/>
      <c r="M51" s="140" t="str">
        <f t="shared" si="21"/>
        <v/>
      </c>
      <c r="N51" s="520"/>
      <c r="O51" s="520"/>
      <c r="P51" s="521" t="s">
        <v>70</v>
      </c>
      <c r="Q51" s="513">
        <f t="shared" si="2"/>
        <v>0</v>
      </c>
      <c r="R51" s="499" t="str">
        <f t="shared" si="12"/>
        <v/>
      </c>
      <c r="T51" s="522">
        <f t="shared" si="3"/>
        <v>0</v>
      </c>
      <c r="U51" s="523">
        <f t="shared" si="4"/>
        <v>0</v>
      </c>
      <c r="V51" s="522">
        <f t="shared" si="5"/>
        <v>0</v>
      </c>
      <c r="W51" s="523">
        <f t="shared" si="6"/>
        <v>0</v>
      </c>
      <c r="X51" s="522">
        <f t="shared" si="7"/>
        <v>0</v>
      </c>
      <c r="Y51" s="523">
        <f t="shared" si="8"/>
        <v>0</v>
      </c>
      <c r="AA51" s="517"/>
      <c r="AB51" s="517" t="e">
        <f t="shared" si="9"/>
        <v>#VALUE!</v>
      </c>
      <c r="AC51" s="524"/>
      <c r="AD51" s="500" t="str">
        <f>BIL.PREV.!F5</f>
        <v>uu30</v>
      </c>
      <c r="AE51" s="519" t="str">
        <f>BIL.PREV.!G5</f>
        <v>Quote Associative</v>
      </c>
      <c r="AF51" s="526" t="s">
        <v>148</v>
      </c>
      <c r="AG51" s="499" t="str">
        <f t="shared" si="13"/>
        <v>uu30 - Quote Associative</v>
      </c>
      <c r="AH51" s="499" t="str">
        <f t="shared" si="14"/>
        <v/>
      </c>
      <c r="AJ51" s="511" t="s">
        <v>96</v>
      </c>
      <c r="AK51" s="499">
        <f>SUMIFS(Q$12:Q$1653,F$12:F$1653,"ee15")</f>
        <v>0</v>
      </c>
      <c r="AL51" s="527" t="s">
        <v>135</v>
      </c>
      <c r="AM51" s="499">
        <f>SUMIFS(Q$12:Q$1653,F$12:F$1653,"-e15")</f>
        <v>0</v>
      </c>
      <c r="AN51" s="499">
        <f t="shared" si="22"/>
        <v>0</v>
      </c>
    </row>
    <row r="52" spans="1:40" x14ac:dyDescent="0.2">
      <c r="A52" s="134"/>
      <c r="B52" s="156" t="str">
        <f t="shared" si="20"/>
        <v/>
      </c>
      <c r="C52" s="128" t="b">
        <f t="shared" si="18"/>
        <v>0</v>
      </c>
      <c r="D52" s="136"/>
      <c r="E52" s="143" t="b">
        <f t="shared" si="19"/>
        <v>0</v>
      </c>
      <c r="F52" s="137"/>
      <c r="G52" s="413"/>
      <c r="H52" s="414"/>
      <c r="I52" s="413"/>
      <c r="J52" s="414"/>
      <c r="K52" s="413"/>
      <c r="L52" s="414"/>
      <c r="M52" s="140" t="str">
        <f t="shared" si="21"/>
        <v/>
      </c>
      <c r="N52" s="520"/>
      <c r="O52" s="520"/>
      <c r="P52" s="521" t="s">
        <v>71</v>
      </c>
      <c r="Q52" s="513">
        <f t="shared" si="2"/>
        <v>0</v>
      </c>
      <c r="R52" s="499" t="str">
        <f t="shared" si="12"/>
        <v/>
      </c>
      <c r="T52" s="522">
        <f t="shared" si="3"/>
        <v>0</v>
      </c>
      <c r="U52" s="523">
        <f t="shared" si="4"/>
        <v>0</v>
      </c>
      <c r="V52" s="522">
        <f t="shared" si="5"/>
        <v>0</v>
      </c>
      <c r="W52" s="523">
        <f t="shared" si="6"/>
        <v>0</v>
      </c>
      <c r="X52" s="522">
        <f t="shared" si="7"/>
        <v>0</v>
      </c>
      <c r="Y52" s="523">
        <f t="shared" si="8"/>
        <v>0</v>
      </c>
      <c r="AA52" s="517"/>
      <c r="AB52" s="517" t="e">
        <f t="shared" si="9"/>
        <v>#VALUE!</v>
      </c>
      <c r="AC52" s="524"/>
      <c r="AD52" s="500" t="str">
        <f>BIL.PREV.!F6</f>
        <v>uu31</v>
      </c>
      <c r="AE52" s="519" t="str">
        <f>BIL.PREV.!G6</f>
        <v>Spese trasferte e rimborsi ad organi istituzionali</v>
      </c>
      <c r="AF52" s="526" t="s">
        <v>148</v>
      </c>
      <c r="AG52" s="499" t="str">
        <f t="shared" si="13"/>
        <v>uu31 - Spese trasferte e rimborsi ad organi istituzionali</v>
      </c>
      <c r="AH52" s="499" t="str">
        <f t="shared" si="14"/>
        <v/>
      </c>
      <c r="AJ52" s="511" t="s">
        <v>97</v>
      </c>
      <c r="AK52" s="499">
        <f>SUMIFS(Q$12:Q$1653,F$12:F$1653,"ee16")</f>
        <v>0</v>
      </c>
      <c r="AL52" s="527" t="s">
        <v>136</v>
      </c>
      <c r="AM52" s="499">
        <f>SUMIFS(Q$12:Q$1653,F$12:F$1653,"-e16")</f>
        <v>0</v>
      </c>
      <c r="AN52" s="499">
        <f t="shared" si="22"/>
        <v>0</v>
      </c>
    </row>
    <row r="53" spans="1:40" x14ac:dyDescent="0.2">
      <c r="A53" s="134"/>
      <c r="B53" s="156" t="str">
        <f t="shared" si="20"/>
        <v/>
      </c>
      <c r="C53" s="128" t="b">
        <f t="shared" si="18"/>
        <v>0</v>
      </c>
      <c r="D53" s="136"/>
      <c r="E53" s="143" t="b">
        <f t="shared" si="19"/>
        <v>0</v>
      </c>
      <c r="F53" s="137"/>
      <c r="G53" s="413"/>
      <c r="H53" s="414"/>
      <c r="I53" s="413"/>
      <c r="J53" s="414"/>
      <c r="K53" s="413"/>
      <c r="L53" s="414"/>
      <c r="M53" s="140" t="str">
        <f t="shared" si="21"/>
        <v/>
      </c>
      <c r="N53" s="520"/>
      <c r="O53" s="520"/>
      <c r="P53" s="521" t="s">
        <v>72</v>
      </c>
      <c r="Q53" s="513">
        <f t="shared" si="2"/>
        <v>0</v>
      </c>
      <c r="R53" s="499" t="str">
        <f t="shared" si="12"/>
        <v/>
      </c>
      <c r="T53" s="522">
        <f t="shared" si="3"/>
        <v>0</v>
      </c>
      <c r="U53" s="523">
        <f t="shared" si="4"/>
        <v>0</v>
      </c>
      <c r="V53" s="522">
        <f t="shared" si="5"/>
        <v>0</v>
      </c>
      <c r="W53" s="523">
        <f t="shared" si="6"/>
        <v>0</v>
      </c>
      <c r="X53" s="522">
        <f t="shared" si="7"/>
        <v>0</v>
      </c>
      <c r="Y53" s="523">
        <f t="shared" si="8"/>
        <v>0</v>
      </c>
      <c r="AA53" s="517"/>
      <c r="AB53" s="517" t="e">
        <f t="shared" si="9"/>
        <v>#VALUE!</v>
      </c>
      <c r="AC53" s="524"/>
      <c r="AD53" s="500" t="str">
        <f>BIL.PREV.!F7</f>
        <v>uu32</v>
      </c>
      <c r="AE53" s="519" t="str">
        <f>BIL.PREV.!G7</f>
        <v xml:space="preserve">Spese x attività Avis giovani -organ.e partec.convegni-seminari- attività di formazione </v>
      </c>
      <c r="AF53" s="526" t="s">
        <v>148</v>
      </c>
      <c r="AG53" s="499" t="str">
        <f t="shared" si="13"/>
        <v xml:space="preserve">uu32 - Spese x attività Avis giovani -organ.e partec.convegni-seminari- attività di formazione </v>
      </c>
      <c r="AH53" s="499" t="str">
        <f t="shared" si="14"/>
        <v/>
      </c>
      <c r="AJ53" s="511" t="s">
        <v>98</v>
      </c>
      <c r="AK53" s="499">
        <f>SUMIFS(Q$12:Q$1653,F$12:F$1653,"ee17")</f>
        <v>0</v>
      </c>
      <c r="AL53" s="527" t="s">
        <v>137</v>
      </c>
      <c r="AM53" s="499">
        <f>SUMIFS(Q$12:Q$1653,F$12:F$1653,"-e17")</f>
        <v>0</v>
      </c>
      <c r="AN53" s="499">
        <f t="shared" si="22"/>
        <v>0</v>
      </c>
    </row>
    <row r="54" spans="1:40" x14ac:dyDescent="0.2">
      <c r="A54" s="134"/>
      <c r="B54" s="156" t="str">
        <f t="shared" si="20"/>
        <v/>
      </c>
      <c r="C54" s="128" t="b">
        <f t="shared" si="18"/>
        <v>0</v>
      </c>
      <c r="D54" s="136"/>
      <c r="E54" s="143" t="b">
        <f t="shared" si="19"/>
        <v>0</v>
      </c>
      <c r="F54" s="137"/>
      <c r="G54" s="413"/>
      <c r="H54" s="414"/>
      <c r="I54" s="413"/>
      <c r="J54" s="414"/>
      <c r="K54" s="413"/>
      <c r="L54" s="414"/>
      <c r="M54" s="140" t="str">
        <f t="shared" si="21"/>
        <v/>
      </c>
      <c r="N54" s="520"/>
      <c r="O54" s="520"/>
      <c r="P54" s="521" t="s">
        <v>73</v>
      </c>
      <c r="Q54" s="513">
        <f t="shared" si="2"/>
        <v>0</v>
      </c>
      <c r="R54" s="499" t="str">
        <f t="shared" si="12"/>
        <v/>
      </c>
      <c r="T54" s="522">
        <f t="shared" si="3"/>
        <v>0</v>
      </c>
      <c r="U54" s="523">
        <f t="shared" si="4"/>
        <v>0</v>
      </c>
      <c r="V54" s="522">
        <f t="shared" si="5"/>
        <v>0</v>
      </c>
      <c r="W54" s="523">
        <f t="shared" si="6"/>
        <v>0</v>
      </c>
      <c r="X54" s="522">
        <f t="shared" si="7"/>
        <v>0</v>
      </c>
      <c r="Y54" s="523">
        <f t="shared" si="8"/>
        <v>0</v>
      </c>
      <c r="AA54" s="517"/>
      <c r="AB54" s="517" t="e">
        <f t="shared" si="9"/>
        <v>#VALUE!</v>
      </c>
      <c r="AC54" s="524"/>
      <c r="AD54" s="500" t="str">
        <f>BIL.PREV.!F8</f>
        <v>uu33</v>
      </c>
      <c r="AE54" s="519" t="str">
        <f>BIL.PREV.!G8</f>
        <v>Spese finalità cinque per mille</v>
      </c>
      <c r="AF54" s="526" t="s">
        <v>148</v>
      </c>
      <c r="AG54" s="499" t="str">
        <f t="shared" si="13"/>
        <v>uu33 - Spese finalità cinque per mille</v>
      </c>
      <c r="AH54" s="499" t="str">
        <f t="shared" si="14"/>
        <v/>
      </c>
      <c r="AJ54" s="511" t="s">
        <v>99</v>
      </c>
      <c r="AK54" s="499">
        <f>SUMIFS(Q$12:Q$1653,F$12:F$1653,"ee18")</f>
        <v>0</v>
      </c>
      <c r="AL54" s="527" t="s">
        <v>138</v>
      </c>
      <c r="AM54" s="499">
        <f>SUMIFS(Q$12:Q$1653,F$12:F$1653,"-e18")</f>
        <v>0</v>
      </c>
      <c r="AN54" s="499">
        <f t="shared" si="22"/>
        <v>0</v>
      </c>
    </row>
    <row r="55" spans="1:40" x14ac:dyDescent="0.2">
      <c r="A55" s="134"/>
      <c r="B55" s="156" t="str">
        <f t="shared" si="20"/>
        <v/>
      </c>
      <c r="C55" s="128" t="b">
        <f t="shared" si="18"/>
        <v>0</v>
      </c>
      <c r="D55" s="136"/>
      <c r="E55" s="143" t="b">
        <f t="shared" si="19"/>
        <v>0</v>
      </c>
      <c r="F55" s="137"/>
      <c r="G55" s="413"/>
      <c r="H55" s="414"/>
      <c r="I55" s="413"/>
      <c r="J55" s="414"/>
      <c r="K55" s="413"/>
      <c r="L55" s="414"/>
      <c r="M55" s="140" t="str">
        <f t="shared" si="21"/>
        <v/>
      </c>
      <c r="N55" s="520"/>
      <c r="O55" s="520"/>
      <c r="P55" s="521" t="s">
        <v>74</v>
      </c>
      <c r="Q55" s="513">
        <f t="shared" si="2"/>
        <v>0</v>
      </c>
      <c r="R55" s="499" t="str">
        <f t="shared" si="12"/>
        <v/>
      </c>
      <c r="T55" s="522">
        <f t="shared" si="3"/>
        <v>0</v>
      </c>
      <c r="U55" s="523">
        <f t="shared" si="4"/>
        <v>0</v>
      </c>
      <c r="V55" s="522">
        <f t="shared" si="5"/>
        <v>0</v>
      </c>
      <c r="W55" s="523">
        <f t="shared" si="6"/>
        <v>0</v>
      </c>
      <c r="X55" s="522">
        <f t="shared" si="7"/>
        <v>0</v>
      </c>
      <c r="Y55" s="523">
        <f t="shared" si="8"/>
        <v>0</v>
      </c>
      <c r="AA55" s="517"/>
      <c r="AB55" s="517" t="e">
        <f t="shared" si="9"/>
        <v>#VALUE!</v>
      </c>
      <c r="AC55" s="524"/>
      <c r="AD55" s="500" t="str">
        <f>BIL.PREV.!F9</f>
        <v>uu34</v>
      </c>
      <c r="AE55" s="519" t="str">
        <f>BIL.PREV.!G9</f>
        <v xml:space="preserve">Spese per pubblicità e promozione eventi </v>
      </c>
      <c r="AF55" s="526" t="s">
        <v>148</v>
      </c>
      <c r="AG55" s="499" t="str">
        <f t="shared" si="13"/>
        <v xml:space="preserve">uu34 - Spese per pubblicità e promozione eventi </v>
      </c>
      <c r="AH55" s="499" t="str">
        <f t="shared" si="14"/>
        <v/>
      </c>
      <c r="AJ55" s="511" t="s">
        <v>100</v>
      </c>
      <c r="AK55" s="499">
        <f>SUMIFS(Q$12:Q$1653,F$12:F$1653,"ee19")</f>
        <v>0</v>
      </c>
      <c r="AL55" s="527" t="s">
        <v>139</v>
      </c>
      <c r="AM55" s="499">
        <f>SUMIFS(Q$12:Q$1653,F$12:F$1653,"-e19")</f>
        <v>0</v>
      </c>
      <c r="AN55" s="499">
        <f t="shared" si="22"/>
        <v>0</v>
      </c>
    </row>
    <row r="56" spans="1:40" x14ac:dyDescent="0.2">
      <c r="A56" s="134"/>
      <c r="B56" s="156" t="str">
        <f t="shared" si="20"/>
        <v/>
      </c>
      <c r="C56" s="128" t="b">
        <f t="shared" si="18"/>
        <v>0</v>
      </c>
      <c r="D56" s="136"/>
      <c r="E56" s="143" t="b">
        <f t="shared" si="19"/>
        <v>0</v>
      </c>
      <c r="F56" s="137"/>
      <c r="G56" s="413"/>
      <c r="H56" s="414"/>
      <c r="I56" s="413"/>
      <c r="J56" s="414"/>
      <c r="K56" s="413"/>
      <c r="L56" s="414"/>
      <c r="M56" s="140" t="str">
        <f t="shared" si="21"/>
        <v/>
      </c>
      <c r="N56" s="520"/>
      <c r="O56" s="520"/>
      <c r="P56" s="521" t="s">
        <v>75</v>
      </c>
      <c r="Q56" s="513">
        <f t="shared" si="2"/>
        <v>0</v>
      </c>
      <c r="R56" s="499" t="str">
        <f t="shared" si="12"/>
        <v/>
      </c>
      <c r="T56" s="522">
        <f t="shared" si="3"/>
        <v>0</v>
      </c>
      <c r="U56" s="523">
        <f t="shared" si="4"/>
        <v>0</v>
      </c>
      <c r="V56" s="522">
        <f t="shared" si="5"/>
        <v>0</v>
      </c>
      <c r="W56" s="523">
        <f t="shared" si="6"/>
        <v>0</v>
      </c>
      <c r="X56" s="522">
        <f t="shared" si="7"/>
        <v>0</v>
      </c>
      <c r="Y56" s="523">
        <f t="shared" si="8"/>
        <v>0</v>
      </c>
      <c r="AA56" s="517"/>
      <c r="AB56" s="517" t="e">
        <f t="shared" si="9"/>
        <v>#VALUE!</v>
      </c>
      <c r="AC56" s="524"/>
      <c r="AD56" s="500" t="str">
        <f>BIL.PREV.!F10</f>
        <v>uu35</v>
      </c>
      <c r="AE56" s="519" t="str">
        <f>BIL.PREV.!G10</f>
        <v xml:space="preserve">Spese organizzazione Assemblea ed eventi </v>
      </c>
      <c r="AF56" s="526" t="s">
        <v>148</v>
      </c>
      <c r="AG56" s="499" t="str">
        <f t="shared" si="13"/>
        <v xml:space="preserve">uu35 - Spese organizzazione Assemblea ed eventi </v>
      </c>
      <c r="AH56" s="499" t="str">
        <f t="shared" si="14"/>
        <v/>
      </c>
      <c r="AJ56" s="511" t="s">
        <v>101</v>
      </c>
      <c r="AK56" s="499">
        <f>SUMIFS(Q$12:Q$1653,F$12:F$1653,"ee20")</f>
        <v>0</v>
      </c>
      <c r="AL56" s="527" t="s">
        <v>140</v>
      </c>
      <c r="AM56" s="499">
        <f>SUMIFS(Q$12:Q$1653,F$12:F$1653,"-e20")</f>
        <v>0</v>
      </c>
      <c r="AN56" s="499">
        <f t="shared" si="22"/>
        <v>0</v>
      </c>
    </row>
    <row r="57" spans="1:40" x14ac:dyDescent="0.2">
      <c r="A57" s="134"/>
      <c r="B57" s="156" t="str">
        <f t="shared" si="20"/>
        <v/>
      </c>
      <c r="C57" s="128" t="b">
        <f t="shared" si="18"/>
        <v>0</v>
      </c>
      <c r="D57" s="136"/>
      <c r="E57" s="143" t="b">
        <f t="shared" si="19"/>
        <v>0</v>
      </c>
      <c r="F57" s="137"/>
      <c r="G57" s="413"/>
      <c r="H57" s="414"/>
      <c r="I57" s="413"/>
      <c r="J57" s="414"/>
      <c r="K57" s="413"/>
      <c r="L57" s="414"/>
      <c r="M57" s="140" t="str">
        <f t="shared" si="21"/>
        <v/>
      </c>
      <c r="N57" s="520"/>
      <c r="O57" s="520"/>
      <c r="P57" s="521" t="s">
        <v>76</v>
      </c>
      <c r="Q57" s="513">
        <f t="shared" si="2"/>
        <v>0</v>
      </c>
      <c r="R57" s="499" t="str">
        <f t="shared" si="12"/>
        <v/>
      </c>
      <c r="T57" s="522">
        <f t="shared" si="3"/>
        <v>0</v>
      </c>
      <c r="U57" s="523">
        <f t="shared" si="4"/>
        <v>0</v>
      </c>
      <c r="V57" s="522">
        <f t="shared" si="5"/>
        <v>0</v>
      </c>
      <c r="W57" s="523">
        <f t="shared" si="6"/>
        <v>0</v>
      </c>
      <c r="X57" s="522">
        <f t="shared" si="7"/>
        <v>0</v>
      </c>
      <c r="Y57" s="523">
        <f t="shared" si="8"/>
        <v>0</v>
      </c>
      <c r="AA57" s="517"/>
      <c r="AB57" s="517" t="e">
        <f t="shared" si="9"/>
        <v>#VALUE!</v>
      </c>
      <c r="AC57" s="524"/>
      <c r="AD57" s="500" t="str">
        <f>BIL.PREV.!F11</f>
        <v>uu36</v>
      </c>
      <c r="AE57" s="519" t="str">
        <f>BIL.PREV.!G11</f>
        <v>Spese funzionamento segreteria-consulenza e collaborazioni professionali</v>
      </c>
      <c r="AF57" s="526" t="s">
        <v>148</v>
      </c>
      <c r="AG57" s="499" t="str">
        <f t="shared" si="13"/>
        <v>uu36 - Spese funzionamento segreteria-consulenza e collaborazioni professionali</v>
      </c>
      <c r="AH57" s="499" t="str">
        <f t="shared" si="14"/>
        <v/>
      </c>
      <c r="AJ57" s="511" t="s">
        <v>102</v>
      </c>
      <c r="AK57" s="499">
        <f>SUMIFS(Q$12:Q$1653,F$12:F$1653,"ee21")</f>
        <v>0</v>
      </c>
      <c r="AL57" s="527" t="s">
        <v>141</v>
      </c>
      <c r="AM57" s="499">
        <f>SUMIFS(Q$12:Q$1653,F$12:F$1653,"-e21")</f>
        <v>0</v>
      </c>
      <c r="AN57" s="499">
        <f t="shared" si="22"/>
        <v>0</v>
      </c>
    </row>
    <row r="58" spans="1:40" x14ac:dyDescent="0.2">
      <c r="A58" s="134"/>
      <c r="B58" s="156" t="str">
        <f t="shared" si="20"/>
        <v/>
      </c>
      <c r="C58" s="128" t="b">
        <f t="shared" si="18"/>
        <v>0</v>
      </c>
      <c r="D58" s="136"/>
      <c r="E58" s="143" t="b">
        <f t="shared" si="19"/>
        <v>0</v>
      </c>
      <c r="F58" s="137"/>
      <c r="G58" s="413"/>
      <c r="H58" s="414"/>
      <c r="I58" s="413"/>
      <c r="J58" s="414"/>
      <c r="K58" s="413"/>
      <c r="L58" s="414"/>
      <c r="M58" s="140" t="str">
        <f t="shared" si="21"/>
        <v/>
      </c>
      <c r="N58" s="520"/>
      <c r="O58" s="520"/>
      <c r="P58" s="521" t="s">
        <v>77</v>
      </c>
      <c r="Q58" s="513">
        <f t="shared" si="2"/>
        <v>0</v>
      </c>
      <c r="R58" s="499" t="str">
        <f t="shared" si="12"/>
        <v/>
      </c>
      <c r="T58" s="522">
        <f t="shared" si="3"/>
        <v>0</v>
      </c>
      <c r="U58" s="523">
        <f t="shared" si="4"/>
        <v>0</v>
      </c>
      <c r="V58" s="522">
        <f t="shared" si="5"/>
        <v>0</v>
      </c>
      <c r="W58" s="523">
        <f t="shared" si="6"/>
        <v>0</v>
      </c>
      <c r="X58" s="522">
        <f t="shared" si="7"/>
        <v>0</v>
      </c>
      <c r="Y58" s="523">
        <f t="shared" si="8"/>
        <v>0</v>
      </c>
      <c r="AA58" s="517"/>
      <c r="AB58" s="517" t="e">
        <f t="shared" si="9"/>
        <v>#VALUE!</v>
      </c>
      <c r="AC58" s="524"/>
      <c r="AD58" s="500" t="str">
        <f>BIL.PREV.!F12</f>
        <v>uu37</v>
      </c>
      <c r="AE58" s="519" t="str">
        <f>BIL.PREV.!G12</f>
        <v>Spese e Oneri Servizio Civile</v>
      </c>
      <c r="AF58" s="526" t="s">
        <v>148</v>
      </c>
      <c r="AG58" s="499" t="str">
        <f t="shared" si="13"/>
        <v>uu37 - Spese e Oneri Servizio Civile</v>
      </c>
      <c r="AH58" s="499" t="str">
        <f t="shared" si="14"/>
        <v/>
      </c>
      <c r="AJ58" s="511" t="s">
        <v>103</v>
      </c>
      <c r="AK58" s="499">
        <f>SUMIFS(Q$12:Q$1653,F$12:F$1653,"ee22")</f>
        <v>0</v>
      </c>
      <c r="AL58" s="527" t="s">
        <v>142</v>
      </c>
      <c r="AM58" s="499">
        <f>SUMIFS(Q$12:Q$1653,F$12:F$1653,"-e22")</f>
        <v>0</v>
      </c>
      <c r="AN58" s="499">
        <f t="shared" si="22"/>
        <v>0</v>
      </c>
    </row>
    <row r="59" spans="1:40" x14ac:dyDescent="0.2">
      <c r="A59" s="134"/>
      <c r="B59" s="156" t="str">
        <f t="shared" si="20"/>
        <v/>
      </c>
      <c r="C59" s="128" t="b">
        <f t="shared" si="18"/>
        <v>0</v>
      </c>
      <c r="D59" s="136"/>
      <c r="E59" s="143" t="b">
        <f t="shared" si="19"/>
        <v>0</v>
      </c>
      <c r="F59" s="137"/>
      <c r="G59" s="413"/>
      <c r="H59" s="414"/>
      <c r="I59" s="413"/>
      <c r="J59" s="414"/>
      <c r="K59" s="413"/>
      <c r="L59" s="414"/>
      <c r="M59" s="140" t="str">
        <f t="shared" si="21"/>
        <v/>
      </c>
      <c r="N59" s="520"/>
      <c r="O59" s="520"/>
      <c r="P59" s="521" t="s">
        <v>78</v>
      </c>
      <c r="Q59" s="513">
        <f t="shared" si="2"/>
        <v>0</v>
      </c>
      <c r="R59" s="499" t="str">
        <f t="shared" si="12"/>
        <v/>
      </c>
      <c r="T59" s="522">
        <f t="shared" si="3"/>
        <v>0</v>
      </c>
      <c r="U59" s="523">
        <f t="shared" si="4"/>
        <v>0</v>
      </c>
      <c r="V59" s="522">
        <f t="shared" si="5"/>
        <v>0</v>
      </c>
      <c r="W59" s="523">
        <f t="shared" si="6"/>
        <v>0</v>
      </c>
      <c r="X59" s="522">
        <f t="shared" si="7"/>
        <v>0</v>
      </c>
      <c r="Y59" s="523">
        <f t="shared" si="8"/>
        <v>0</v>
      </c>
      <c r="AA59" s="517"/>
      <c r="AB59" s="517" t="e">
        <f t="shared" si="9"/>
        <v>#VALUE!</v>
      </c>
      <c r="AC59" s="524"/>
      <c r="AD59" s="500" t="str">
        <f>BIL.PREV.!F13</f>
        <v>uu38</v>
      </c>
      <c r="AE59" s="519" t="str">
        <f>BIL.PREV.!G13</f>
        <v>Spese gestione, manut. e riparazione automezzo e attrezz.</v>
      </c>
      <c r="AF59" s="526" t="s">
        <v>148</v>
      </c>
      <c r="AG59" s="499" t="str">
        <f t="shared" si="13"/>
        <v>uu38 - Spese gestione, manut. e riparazione automezzo e attrezz.</v>
      </c>
      <c r="AH59" s="499" t="str">
        <f t="shared" si="14"/>
        <v/>
      </c>
      <c r="AJ59" s="511" t="s">
        <v>104</v>
      </c>
      <c r="AK59" s="499">
        <f>SUMIFS(Q$12:Q$1653,F$12:F$1653,"ee23")</f>
        <v>0</v>
      </c>
      <c r="AL59" s="527" t="s">
        <v>143</v>
      </c>
      <c r="AM59" s="499">
        <f>SUMIFS(Q$12:Q$1653,F$12:F$1653,"-e23")</f>
        <v>0</v>
      </c>
      <c r="AN59" s="499">
        <f t="shared" si="22"/>
        <v>0</v>
      </c>
    </row>
    <row r="60" spans="1:40" x14ac:dyDescent="0.2">
      <c r="A60" s="134"/>
      <c r="B60" s="156" t="str">
        <f t="shared" si="20"/>
        <v/>
      </c>
      <c r="C60" s="128" t="b">
        <f t="shared" si="18"/>
        <v>0</v>
      </c>
      <c r="D60" s="136"/>
      <c r="E60" s="143" t="b">
        <f t="shared" si="19"/>
        <v>0</v>
      </c>
      <c r="F60" s="137"/>
      <c r="G60" s="413"/>
      <c r="H60" s="414"/>
      <c r="I60" s="413"/>
      <c r="J60" s="414"/>
      <c r="K60" s="413"/>
      <c r="L60" s="414"/>
      <c r="M60" s="140" t="str">
        <f t="shared" si="21"/>
        <v/>
      </c>
      <c r="N60" s="520"/>
      <c r="O60" s="520"/>
      <c r="P60" s="521" t="s">
        <v>79</v>
      </c>
      <c r="Q60" s="513">
        <f t="shared" ref="Q60:Q135" si="23">SUM(G60:L60)</f>
        <v>0</v>
      </c>
      <c r="R60" s="499" t="str">
        <f t="shared" si="12"/>
        <v/>
      </c>
      <c r="T60" s="522">
        <f t="shared" si="3"/>
        <v>0</v>
      </c>
      <c r="U60" s="523">
        <f t="shared" si="4"/>
        <v>0</v>
      </c>
      <c r="V60" s="522">
        <f t="shared" si="5"/>
        <v>0</v>
      </c>
      <c r="W60" s="523">
        <f t="shared" si="6"/>
        <v>0</v>
      </c>
      <c r="X60" s="522">
        <f t="shared" si="7"/>
        <v>0</v>
      </c>
      <c r="Y60" s="523">
        <f t="shared" si="8"/>
        <v>0</v>
      </c>
      <c r="AA60" s="517"/>
      <c r="AB60" s="517" t="e">
        <f t="shared" si="9"/>
        <v>#VALUE!</v>
      </c>
      <c r="AC60" s="524"/>
      <c r="AD60" s="500" t="str">
        <f>BIL.PREV.!F14</f>
        <v>uu39</v>
      </c>
      <c r="AE60" s="519" t="str">
        <f>BIL.PREV.!G14</f>
        <v>Spese forfettarie compartecip.forniture luce, acqua e gas</v>
      </c>
      <c r="AF60" s="526" t="s">
        <v>148</v>
      </c>
      <c r="AG60" s="499" t="str">
        <f t="shared" si="13"/>
        <v>uu39 - Spese forfettarie compartecip.forniture luce, acqua e gas</v>
      </c>
      <c r="AH60" s="499" t="str">
        <f t="shared" si="14"/>
        <v/>
      </c>
      <c r="AJ60" s="511" t="s">
        <v>105</v>
      </c>
      <c r="AK60" s="499">
        <f>SUMIFS(Q$12:Q$1653,F$12:F$1653,"ee24")</f>
        <v>0</v>
      </c>
      <c r="AL60" s="527" t="s">
        <v>144</v>
      </c>
      <c r="AM60" s="499">
        <f>SUMIFS(Q$12:Q$1653,F$12:F$1653,"-e24")</f>
        <v>0</v>
      </c>
      <c r="AN60" s="499">
        <f t="shared" si="22"/>
        <v>0</v>
      </c>
    </row>
    <row r="61" spans="1:40" x14ac:dyDescent="0.2">
      <c r="A61" s="134"/>
      <c r="B61" s="156" t="str">
        <f t="shared" si="20"/>
        <v/>
      </c>
      <c r="C61" s="128" t="b">
        <f t="shared" si="18"/>
        <v>0</v>
      </c>
      <c r="D61" s="136"/>
      <c r="E61" s="143" t="b">
        <f t="shared" si="19"/>
        <v>0</v>
      </c>
      <c r="F61" s="137"/>
      <c r="G61" s="413"/>
      <c r="H61" s="414"/>
      <c r="I61" s="413"/>
      <c r="J61" s="414"/>
      <c r="K61" s="413"/>
      <c r="L61" s="414"/>
      <c r="M61" s="140" t="str">
        <f t="shared" si="21"/>
        <v/>
      </c>
      <c r="N61" s="520"/>
      <c r="O61" s="520"/>
      <c r="P61" s="521" t="s">
        <v>80</v>
      </c>
      <c r="Q61" s="513">
        <f t="shared" si="23"/>
        <v>0</v>
      </c>
      <c r="R61" s="499" t="str">
        <f t="shared" si="12"/>
        <v/>
      </c>
      <c r="T61" s="522">
        <f t="shared" si="3"/>
        <v>0</v>
      </c>
      <c r="U61" s="523">
        <f t="shared" si="4"/>
        <v>0</v>
      </c>
      <c r="V61" s="522">
        <f t="shared" si="5"/>
        <v>0</v>
      </c>
      <c r="W61" s="523">
        <f t="shared" si="6"/>
        <v>0</v>
      </c>
      <c r="X61" s="522">
        <f t="shared" si="7"/>
        <v>0</v>
      </c>
      <c r="Y61" s="523">
        <f t="shared" si="8"/>
        <v>0</v>
      </c>
      <c r="AA61" s="517"/>
      <c r="AB61" s="517" t="e">
        <f t="shared" si="9"/>
        <v>#VALUE!</v>
      </c>
      <c r="AC61" s="524"/>
      <c r="AD61" s="500" t="str">
        <f>BIL.PREV.!F15</f>
        <v>uu40</v>
      </c>
      <c r="AE61" s="519" t="str">
        <f>BIL.PREV.!G15</f>
        <v>Spese di assicurazione</v>
      </c>
      <c r="AF61" s="526" t="s">
        <v>148</v>
      </c>
      <c r="AG61" s="499" t="str">
        <f t="shared" si="13"/>
        <v>uu40 - Spese di assicurazione</v>
      </c>
      <c r="AH61" s="499" t="str">
        <f t="shared" si="14"/>
        <v/>
      </c>
      <c r="AJ61" s="511" t="s">
        <v>106</v>
      </c>
      <c r="AK61" s="499">
        <f>SUMIFS(Q$12:Q$1653,F$12:F$1653,"ee25")</f>
        <v>0</v>
      </c>
      <c r="AL61" s="527" t="s">
        <v>145</v>
      </c>
      <c r="AM61" s="499">
        <f>SUMIFS(Q$12:Q$1653,F$12:F$1653,"-e25")</f>
        <v>0</v>
      </c>
      <c r="AN61" s="499">
        <f t="shared" si="22"/>
        <v>0</v>
      </c>
    </row>
    <row r="62" spans="1:40" x14ac:dyDescent="0.2">
      <c r="A62" s="134"/>
      <c r="B62" s="156" t="str">
        <f t="shared" si="20"/>
        <v/>
      </c>
      <c r="C62" s="128" t="b">
        <f t="shared" si="18"/>
        <v>0</v>
      </c>
      <c r="D62" s="136"/>
      <c r="E62" s="143" t="b">
        <f t="shared" si="19"/>
        <v>0</v>
      </c>
      <c r="F62" s="137"/>
      <c r="G62" s="413"/>
      <c r="H62" s="414"/>
      <c r="I62" s="413"/>
      <c r="J62" s="414"/>
      <c r="K62" s="413"/>
      <c r="L62" s="414"/>
      <c r="M62" s="140" t="str">
        <f t="shared" si="21"/>
        <v/>
      </c>
      <c r="N62" s="533"/>
      <c r="O62" s="533"/>
      <c r="P62" s="521" t="s">
        <v>81</v>
      </c>
      <c r="Q62" s="513">
        <f t="shared" si="23"/>
        <v>0</v>
      </c>
      <c r="R62" s="499" t="str">
        <f t="shared" si="12"/>
        <v/>
      </c>
      <c r="T62" s="522">
        <f t="shared" si="3"/>
        <v>0</v>
      </c>
      <c r="U62" s="523">
        <f t="shared" si="4"/>
        <v>0</v>
      </c>
      <c r="V62" s="522">
        <f t="shared" si="5"/>
        <v>0</v>
      </c>
      <c r="W62" s="523">
        <f t="shared" si="6"/>
        <v>0</v>
      </c>
      <c r="X62" s="522">
        <f t="shared" si="7"/>
        <v>0</v>
      </c>
      <c r="Y62" s="523">
        <f t="shared" si="8"/>
        <v>0</v>
      </c>
      <c r="AA62" s="517"/>
      <c r="AB62" s="517" t="e">
        <f t="shared" si="9"/>
        <v>#VALUE!</v>
      </c>
      <c r="AC62" s="524"/>
      <c r="AD62" s="500" t="str">
        <f>BIL.PREV.!F16</f>
        <v>uu41</v>
      </c>
      <c r="AE62" s="519" t="str">
        <f>BIL.PREV.!G16</f>
        <v>Spese telefono - postali e valori bollati</v>
      </c>
      <c r="AF62" s="526" t="s">
        <v>148</v>
      </c>
      <c r="AG62" s="499" t="str">
        <f t="shared" si="13"/>
        <v>uu41 - Spese telefono - postali e valori bollati</v>
      </c>
      <c r="AH62" s="499" t="str">
        <f t="shared" si="14"/>
        <v/>
      </c>
      <c r="AJ62" s="511"/>
      <c r="AL62" s="527"/>
    </row>
    <row r="63" spans="1:40" x14ac:dyDescent="0.2">
      <c r="A63" s="134"/>
      <c r="B63" s="156" t="str">
        <f t="shared" si="20"/>
        <v/>
      </c>
      <c r="C63" s="128" t="b">
        <f t="shared" si="18"/>
        <v>0</v>
      </c>
      <c r="D63" s="136"/>
      <c r="E63" s="143" t="b">
        <f t="shared" si="19"/>
        <v>0</v>
      </c>
      <c r="F63" s="137"/>
      <c r="G63" s="413"/>
      <c r="H63" s="414"/>
      <c r="I63" s="413"/>
      <c r="J63" s="414"/>
      <c r="K63" s="413"/>
      <c r="L63" s="414"/>
      <c r="M63" s="140" t="str">
        <f t="shared" si="21"/>
        <v/>
      </c>
      <c r="N63" s="534"/>
      <c r="O63" s="534"/>
      <c r="P63" s="521" t="s">
        <v>82</v>
      </c>
      <c r="Q63" s="513">
        <f t="shared" si="23"/>
        <v>0</v>
      </c>
      <c r="R63" s="499" t="str">
        <f t="shared" si="12"/>
        <v/>
      </c>
      <c r="T63" s="522">
        <f t="shared" si="3"/>
        <v>0</v>
      </c>
      <c r="U63" s="523">
        <f t="shared" si="4"/>
        <v>0</v>
      </c>
      <c r="V63" s="522">
        <f t="shared" si="5"/>
        <v>0</v>
      </c>
      <c r="W63" s="523">
        <f t="shared" si="6"/>
        <v>0</v>
      </c>
      <c r="X63" s="522">
        <f t="shared" si="7"/>
        <v>0</v>
      </c>
      <c r="Y63" s="523">
        <f t="shared" si="8"/>
        <v>0</v>
      </c>
      <c r="AA63" s="517"/>
      <c r="AB63" s="517" t="e">
        <f t="shared" si="9"/>
        <v>#VALUE!</v>
      </c>
      <c r="AC63" s="524"/>
      <c r="AD63" s="500" t="str">
        <f>BIL.PREV.!F17</f>
        <v>uu42</v>
      </c>
      <c r="AE63" s="519" t="str">
        <f>BIL.PREV.!G17</f>
        <v>Spese per pulizia ed affitto locali</v>
      </c>
      <c r="AF63" s="526" t="s">
        <v>148</v>
      </c>
      <c r="AG63" s="499" t="str">
        <f t="shared" si="13"/>
        <v>uu42 - Spese per pulizia ed affitto locali</v>
      </c>
      <c r="AH63" s="499" t="str">
        <f t="shared" si="14"/>
        <v/>
      </c>
      <c r="AJ63" s="511"/>
      <c r="AL63" s="527"/>
    </row>
    <row r="64" spans="1:40" x14ac:dyDescent="0.2">
      <c r="A64" s="134"/>
      <c r="B64" s="156" t="str">
        <f t="shared" si="20"/>
        <v/>
      </c>
      <c r="C64" s="128" t="b">
        <f t="shared" si="18"/>
        <v>0</v>
      </c>
      <c r="D64" s="136"/>
      <c r="E64" s="143" t="b">
        <f t="shared" si="19"/>
        <v>0</v>
      </c>
      <c r="F64" s="137"/>
      <c r="G64" s="413"/>
      <c r="H64" s="414"/>
      <c r="I64" s="413"/>
      <c r="J64" s="414"/>
      <c r="K64" s="413"/>
      <c r="L64" s="414"/>
      <c r="M64" s="140" t="str">
        <f t="shared" si="21"/>
        <v/>
      </c>
      <c r="N64" s="534"/>
      <c r="O64" s="534"/>
      <c r="P64" s="521" t="s">
        <v>83</v>
      </c>
      <c r="Q64" s="513">
        <f t="shared" si="23"/>
        <v>0</v>
      </c>
      <c r="R64" s="499" t="str">
        <f t="shared" si="12"/>
        <v/>
      </c>
      <c r="T64" s="522">
        <f t="shared" si="3"/>
        <v>0</v>
      </c>
      <c r="U64" s="523">
        <f t="shared" si="4"/>
        <v>0</v>
      </c>
      <c r="V64" s="522">
        <f t="shared" si="5"/>
        <v>0</v>
      </c>
      <c r="W64" s="523">
        <f t="shared" si="6"/>
        <v>0</v>
      </c>
      <c r="X64" s="522">
        <f t="shared" si="7"/>
        <v>0</v>
      </c>
      <c r="Y64" s="523">
        <f t="shared" si="8"/>
        <v>0</v>
      </c>
      <c r="AA64" s="517"/>
      <c r="AB64" s="517" t="e">
        <f t="shared" si="9"/>
        <v>#VALUE!</v>
      </c>
      <c r="AC64" s="524"/>
      <c r="AD64" s="500" t="str">
        <f>BIL.PREV.!F18</f>
        <v>uu43</v>
      </c>
      <c r="AE64" s="519" t="str">
        <f>BIL.PREV.!G18</f>
        <v>Spese per acquisto attrezzature e arredi</v>
      </c>
      <c r="AF64" s="526" t="s">
        <v>148</v>
      </c>
      <c r="AG64" s="499" t="str">
        <f t="shared" si="13"/>
        <v>uu43 - Spese per acquisto attrezzature e arredi</v>
      </c>
      <c r="AH64" s="499" t="str">
        <f t="shared" si="14"/>
        <v/>
      </c>
    </row>
    <row r="65" spans="1:34" x14ac:dyDescent="0.2">
      <c r="A65" s="134"/>
      <c r="B65" s="156" t="str">
        <f t="shared" si="20"/>
        <v/>
      </c>
      <c r="C65" s="128" t="b">
        <f t="shared" si="18"/>
        <v>0</v>
      </c>
      <c r="D65" s="136"/>
      <c r="E65" s="143" t="b">
        <f t="shared" si="19"/>
        <v>0</v>
      </c>
      <c r="F65" s="137"/>
      <c r="G65" s="413"/>
      <c r="H65" s="414"/>
      <c r="I65" s="413"/>
      <c r="J65" s="414"/>
      <c r="K65" s="413"/>
      <c r="L65" s="414"/>
      <c r="M65" s="140" t="str">
        <f t="shared" si="21"/>
        <v/>
      </c>
      <c r="N65" s="534"/>
      <c r="O65" s="534"/>
      <c r="P65" s="521" t="s">
        <v>84</v>
      </c>
      <c r="Q65" s="513">
        <f t="shared" si="23"/>
        <v>0</v>
      </c>
      <c r="R65" s="499" t="str">
        <f t="shared" si="12"/>
        <v/>
      </c>
      <c r="T65" s="522">
        <f t="shared" si="3"/>
        <v>0</v>
      </c>
      <c r="U65" s="523">
        <f t="shared" si="4"/>
        <v>0</v>
      </c>
      <c r="V65" s="522">
        <f t="shared" si="5"/>
        <v>0</v>
      </c>
      <c r="W65" s="523">
        <f t="shared" si="6"/>
        <v>0</v>
      </c>
      <c r="X65" s="522">
        <f t="shared" si="7"/>
        <v>0</v>
      </c>
      <c r="Y65" s="523">
        <f t="shared" si="8"/>
        <v>0</v>
      </c>
      <c r="AA65" s="517"/>
      <c r="AB65" s="517" t="e">
        <f t="shared" si="9"/>
        <v>#VALUE!</v>
      </c>
      <c r="AC65" s="524"/>
      <c r="AD65" s="500" t="str">
        <f>BIL.PREV.!F19</f>
        <v>uu44</v>
      </c>
      <c r="AE65" s="519" t="str">
        <f>BIL.PREV.!G19</f>
        <v>Spese di cancelleria e gestione ufficio</v>
      </c>
      <c r="AF65" s="526" t="s">
        <v>148</v>
      </c>
      <c r="AG65" s="499" t="str">
        <f t="shared" si="13"/>
        <v>uu44 - Spese di cancelleria e gestione ufficio</v>
      </c>
      <c r="AH65" s="499" t="str">
        <f t="shared" si="14"/>
        <v/>
      </c>
    </row>
    <row r="66" spans="1:34" x14ac:dyDescent="0.2">
      <c r="A66" s="134"/>
      <c r="B66" s="156" t="str">
        <f t="shared" si="20"/>
        <v/>
      </c>
      <c r="C66" s="128" t="b">
        <f t="shared" si="18"/>
        <v>0</v>
      </c>
      <c r="D66" s="136"/>
      <c r="E66" s="143" t="b">
        <f t="shared" si="19"/>
        <v>0</v>
      </c>
      <c r="F66" s="137"/>
      <c r="G66" s="413"/>
      <c r="H66" s="414"/>
      <c r="I66" s="413"/>
      <c r="J66" s="414"/>
      <c r="K66" s="413"/>
      <c r="L66" s="414"/>
      <c r="M66" s="140" t="str">
        <f t="shared" si="21"/>
        <v/>
      </c>
      <c r="N66" s="534"/>
      <c r="O66" s="534"/>
      <c r="P66" s="521" t="s">
        <v>85</v>
      </c>
      <c r="Q66" s="513">
        <f t="shared" si="23"/>
        <v>0</v>
      </c>
      <c r="R66" s="499" t="str">
        <f t="shared" si="12"/>
        <v/>
      </c>
      <c r="T66" s="522">
        <f t="shared" si="3"/>
        <v>0</v>
      </c>
      <c r="U66" s="523">
        <f t="shared" si="4"/>
        <v>0</v>
      </c>
      <c r="V66" s="522">
        <f t="shared" si="5"/>
        <v>0</v>
      </c>
      <c r="W66" s="523">
        <f t="shared" si="6"/>
        <v>0</v>
      </c>
      <c r="X66" s="522">
        <f t="shared" si="7"/>
        <v>0</v>
      </c>
      <c r="Y66" s="523">
        <f t="shared" si="8"/>
        <v>0</v>
      </c>
      <c r="AA66" s="517"/>
      <c r="AB66" s="517" t="e">
        <f t="shared" si="9"/>
        <v>#VALUE!</v>
      </c>
      <c r="AC66" s="524"/>
      <c r="AD66" s="500" t="str">
        <f>BIL.PREV.!F20</f>
        <v>uu45</v>
      </c>
      <c r="AE66" s="519" t="str">
        <f>BIL.PREV.!G20</f>
        <v>Oneri fiscali e tributari</v>
      </c>
      <c r="AF66" s="526" t="s">
        <v>148</v>
      </c>
      <c r="AG66" s="499" t="str">
        <f t="shared" si="13"/>
        <v>uu45 - Oneri fiscali e tributari</v>
      </c>
      <c r="AH66" s="499" t="str">
        <f t="shared" si="14"/>
        <v/>
      </c>
    </row>
    <row r="67" spans="1:34" x14ac:dyDescent="0.2">
      <c r="A67" s="134"/>
      <c r="B67" s="156" t="str">
        <f t="shared" si="20"/>
        <v/>
      </c>
      <c r="C67" s="128" t="b">
        <f t="shared" si="18"/>
        <v>0</v>
      </c>
      <c r="D67" s="136"/>
      <c r="E67" s="143" t="b">
        <f t="shared" si="19"/>
        <v>0</v>
      </c>
      <c r="F67" s="137"/>
      <c r="G67" s="413"/>
      <c r="H67" s="414"/>
      <c r="I67" s="413"/>
      <c r="J67" s="414"/>
      <c r="K67" s="413"/>
      <c r="L67" s="414"/>
      <c r="M67" s="140" t="str">
        <f t="shared" si="21"/>
        <v/>
      </c>
      <c r="N67" s="534"/>
      <c r="O67" s="534"/>
      <c r="P67" s="521" t="s">
        <v>86</v>
      </c>
      <c r="Q67" s="513">
        <f t="shared" si="23"/>
        <v>0</v>
      </c>
      <c r="R67" s="499" t="str">
        <f t="shared" si="12"/>
        <v/>
      </c>
      <c r="T67" s="522">
        <f t="shared" si="3"/>
        <v>0</v>
      </c>
      <c r="U67" s="523">
        <f t="shared" si="4"/>
        <v>0</v>
      </c>
      <c r="V67" s="522">
        <f t="shared" si="5"/>
        <v>0</v>
      </c>
      <c r="W67" s="523">
        <f t="shared" si="6"/>
        <v>0</v>
      </c>
      <c r="X67" s="522">
        <f t="shared" si="7"/>
        <v>0</v>
      </c>
      <c r="Y67" s="523">
        <f t="shared" si="8"/>
        <v>0</v>
      </c>
      <c r="AA67" s="517"/>
      <c r="AB67" s="517" t="e">
        <f t="shared" si="9"/>
        <v>#VALUE!</v>
      </c>
      <c r="AC67" s="524"/>
      <c r="AD67" s="500" t="str">
        <f>BIL.PREV.!F21</f>
        <v>uu46</v>
      </c>
      <c r="AE67" s="519" t="str">
        <f>BIL.PREV.!G21</f>
        <v>Oneri Bancari</v>
      </c>
      <c r="AF67" s="526" t="s">
        <v>148</v>
      </c>
      <c r="AG67" s="499" t="str">
        <f t="shared" si="13"/>
        <v>uu46 - Oneri Bancari</v>
      </c>
      <c r="AH67" s="499" t="str">
        <f t="shared" si="14"/>
        <v/>
      </c>
    </row>
    <row r="68" spans="1:34" x14ac:dyDescent="0.2">
      <c r="A68" s="134"/>
      <c r="B68" s="156" t="str">
        <f t="shared" si="20"/>
        <v/>
      </c>
      <c r="C68" s="128" t="b">
        <f t="shared" si="18"/>
        <v>0</v>
      </c>
      <c r="D68" s="136"/>
      <c r="E68" s="143" t="b">
        <f t="shared" si="19"/>
        <v>0</v>
      </c>
      <c r="F68" s="137"/>
      <c r="G68" s="413"/>
      <c r="H68" s="414"/>
      <c r="I68" s="413"/>
      <c r="J68" s="414"/>
      <c r="K68" s="413"/>
      <c r="L68" s="414"/>
      <c r="M68" s="140" t="str">
        <f t="shared" si="21"/>
        <v/>
      </c>
      <c r="N68" s="534"/>
      <c r="O68" s="534"/>
      <c r="P68" s="521" t="s">
        <v>87</v>
      </c>
      <c r="Q68" s="513">
        <f t="shared" si="23"/>
        <v>0</v>
      </c>
      <c r="R68" s="499" t="str">
        <f t="shared" si="12"/>
        <v/>
      </c>
      <c r="T68" s="522">
        <f t="shared" si="3"/>
        <v>0</v>
      </c>
      <c r="U68" s="523">
        <f t="shared" si="4"/>
        <v>0</v>
      </c>
      <c r="V68" s="522">
        <f t="shared" si="5"/>
        <v>0</v>
      </c>
      <c r="W68" s="523">
        <f t="shared" si="6"/>
        <v>0</v>
      </c>
      <c r="X68" s="522">
        <f t="shared" si="7"/>
        <v>0</v>
      </c>
      <c r="Y68" s="523">
        <f t="shared" si="8"/>
        <v>0</v>
      </c>
      <c r="AA68" s="517"/>
      <c r="AB68" s="517" t="e">
        <f t="shared" si="9"/>
        <v>#VALUE!</v>
      </c>
      <c r="AC68" s="524"/>
      <c r="AD68" s="500" t="str">
        <f>BIL.PREV.!F22</f>
        <v>uu47</v>
      </c>
      <c r="AE68" s="519" t="str">
        <f>BIL.PREV.!G22</f>
        <v>Spese per progetti finanziati da Fondazioni e Cesv</v>
      </c>
      <c r="AF68" s="526" t="s">
        <v>148</v>
      </c>
      <c r="AG68" s="499" t="str">
        <f t="shared" si="13"/>
        <v>uu47 - Spese per progetti finanziati da Fondazioni e Cesv</v>
      </c>
      <c r="AH68" s="499" t="str">
        <f t="shared" si="14"/>
        <v/>
      </c>
    </row>
    <row r="69" spans="1:34" ht="13.5" thickBot="1" x14ac:dyDescent="0.25">
      <c r="A69" s="134"/>
      <c r="B69" s="156" t="str">
        <f t="shared" si="20"/>
        <v/>
      </c>
      <c r="C69" s="128" t="b">
        <f t="shared" si="18"/>
        <v>0</v>
      </c>
      <c r="D69" s="136"/>
      <c r="E69" s="143" t="b">
        <f t="shared" si="19"/>
        <v>0</v>
      </c>
      <c r="F69" s="137"/>
      <c r="G69" s="413"/>
      <c r="H69" s="414"/>
      <c r="I69" s="413"/>
      <c r="J69" s="414"/>
      <c r="K69" s="413"/>
      <c r="L69" s="414"/>
      <c r="M69" s="140" t="str">
        <f t="shared" si="21"/>
        <v/>
      </c>
      <c r="N69" s="534"/>
      <c r="O69" s="534"/>
      <c r="P69" s="521" t="s">
        <v>88</v>
      </c>
      <c r="Q69" s="513">
        <f t="shared" si="23"/>
        <v>0</v>
      </c>
      <c r="R69" s="499" t="str">
        <f t="shared" si="12"/>
        <v/>
      </c>
      <c r="T69" s="522">
        <f t="shared" si="3"/>
        <v>0</v>
      </c>
      <c r="U69" s="523">
        <f t="shared" si="4"/>
        <v>0</v>
      </c>
      <c r="V69" s="522">
        <f t="shared" si="5"/>
        <v>0</v>
      </c>
      <c r="W69" s="523">
        <f t="shared" si="6"/>
        <v>0</v>
      </c>
      <c r="X69" s="522">
        <f t="shared" si="7"/>
        <v>0</v>
      </c>
      <c r="Y69" s="523">
        <f t="shared" si="8"/>
        <v>0</v>
      </c>
      <c r="AA69" s="517"/>
      <c r="AB69" s="517" t="e">
        <f t="shared" si="9"/>
        <v>#VALUE!</v>
      </c>
      <c r="AC69" s="524"/>
      <c r="AD69" s="500" t="str">
        <f>BIL.PREV.!F23</f>
        <v>uu48</v>
      </c>
      <c r="AE69" s="519" t="str">
        <f>BIL.PREV.!G23</f>
        <v>Spese per progetti e iniziative di Solidarietà</v>
      </c>
      <c r="AF69" s="526" t="s">
        <v>148</v>
      </c>
      <c r="AG69" s="499" t="str">
        <f t="shared" si="13"/>
        <v>uu48 - Spese per progetti e iniziative di Solidarietà</v>
      </c>
      <c r="AH69" s="499" t="str">
        <f t="shared" si="14"/>
        <v/>
      </c>
    </row>
    <row r="70" spans="1:34" ht="14.25" thickTop="1" thickBot="1" x14ac:dyDescent="0.25">
      <c r="A70" s="163"/>
      <c r="B70" s="164" t="str">
        <f>IF(Q70&gt;0.00001,#REF!+1,"")</f>
        <v/>
      </c>
      <c r="C70" s="165"/>
      <c r="D70" s="166"/>
      <c r="E70" s="166"/>
      <c r="F70" s="167"/>
      <c r="G70" s="168"/>
      <c r="H70" s="168"/>
      <c r="I70" s="168"/>
      <c r="J70" s="168"/>
      <c r="K70" s="168"/>
      <c r="L70" s="168"/>
      <c r="M70" s="169" t="str">
        <f>IF(SUM(G70:L70)&gt;0.00001,#REF!+G70-H70+K70-L70,"")</f>
        <v/>
      </c>
      <c r="N70" s="534"/>
      <c r="O70" s="534"/>
      <c r="P70" s="521" t="s">
        <v>89</v>
      </c>
      <c r="Q70" s="513"/>
      <c r="T70" s="522">
        <f t="shared" si="3"/>
        <v>0</v>
      </c>
      <c r="U70" s="523">
        <f t="shared" si="4"/>
        <v>0</v>
      </c>
      <c r="V70" s="522">
        <f t="shared" si="5"/>
        <v>0</v>
      </c>
      <c r="W70" s="523">
        <f t="shared" si="6"/>
        <v>0</v>
      </c>
      <c r="X70" s="522">
        <f t="shared" si="7"/>
        <v>0</v>
      </c>
      <c r="Y70" s="523">
        <f t="shared" si="8"/>
        <v>0</v>
      </c>
      <c r="AA70" s="517"/>
      <c r="AB70" s="517"/>
      <c r="AC70" s="530"/>
      <c r="AD70" s="500" t="str">
        <f>BIL.PREV.!F24</f>
        <v>uu49</v>
      </c>
      <c r="AE70" s="519" t="str">
        <f>BIL.PREV.!G24</f>
        <v>Spese impreviste</v>
      </c>
      <c r="AF70" s="526" t="s">
        <v>148</v>
      </c>
      <c r="AG70" s="499" t="str">
        <f t="shared" si="13"/>
        <v>uu49 - Spese impreviste</v>
      </c>
      <c r="AH70" s="499" t="str">
        <f t="shared" si="14"/>
        <v/>
      </c>
    </row>
    <row r="71" spans="1:34" ht="13.5" thickTop="1" x14ac:dyDescent="0.2">
      <c r="A71" s="702" t="s">
        <v>15</v>
      </c>
      <c r="B71" s="703"/>
      <c r="C71" s="703"/>
      <c r="D71" s="703"/>
      <c r="E71" s="703"/>
      <c r="F71" s="703"/>
      <c r="G71" s="708" t="s">
        <v>9</v>
      </c>
      <c r="H71" s="708"/>
      <c r="I71" s="697" t="str">
        <f>I8</f>
        <v>BANCA XXXX</v>
      </c>
      <c r="J71" s="698"/>
      <c r="K71" s="696" t="str">
        <f>K8</f>
        <v>BANCA Agricola pop</v>
      </c>
      <c r="L71" s="696"/>
      <c r="M71" s="692" t="s">
        <v>7</v>
      </c>
      <c r="N71" s="505"/>
      <c r="O71" s="505"/>
      <c r="P71" s="535" t="s">
        <v>90</v>
      </c>
      <c r="Q71" s="513"/>
      <c r="T71" s="522" t="str">
        <f t="shared" si="3"/>
        <v>C A S S A</v>
      </c>
      <c r="U71" s="523">
        <f t="shared" si="4"/>
        <v>0</v>
      </c>
      <c r="V71" s="522" t="str">
        <f t="shared" si="5"/>
        <v>BANCA XXXX</v>
      </c>
      <c r="W71" s="523">
        <f t="shared" si="6"/>
        <v>0</v>
      </c>
      <c r="X71" s="522" t="str">
        <f t="shared" si="7"/>
        <v>BANCA Agricola pop</v>
      </c>
      <c r="Y71" s="523">
        <f t="shared" si="8"/>
        <v>0</v>
      </c>
      <c r="AA71" s="517"/>
      <c r="AB71" s="517"/>
      <c r="AC71" s="530"/>
      <c r="AD71" s="500" t="str">
        <f>BIL.PREV.!F25</f>
        <v>uu50</v>
      </c>
      <c r="AE71" s="519" t="str">
        <f>BIL.PREV.!G25</f>
        <v>retribuzione dipendente</v>
      </c>
      <c r="AF71" s="526" t="s">
        <v>148</v>
      </c>
      <c r="AG71" s="499" t="str">
        <f t="shared" si="13"/>
        <v>uu50 - retribuzione dipendente</v>
      </c>
      <c r="AH71" s="499" t="str">
        <f t="shared" si="14"/>
        <v/>
      </c>
    </row>
    <row r="72" spans="1:34" x14ac:dyDescent="0.2">
      <c r="A72" s="704"/>
      <c r="B72" s="705"/>
      <c r="C72" s="705"/>
      <c r="D72" s="705"/>
      <c r="E72" s="705"/>
      <c r="F72" s="705"/>
      <c r="G72" s="152" t="s">
        <v>2</v>
      </c>
      <c r="H72" s="152" t="s">
        <v>3</v>
      </c>
      <c r="I72" s="152" t="s">
        <v>2</v>
      </c>
      <c r="J72" s="152" t="s">
        <v>3</v>
      </c>
      <c r="K72" s="152" t="s">
        <v>2</v>
      </c>
      <c r="L72" s="152" t="s">
        <v>3</v>
      </c>
      <c r="M72" s="693"/>
      <c r="N72" s="505"/>
      <c r="O72" s="505"/>
      <c r="P72" s="535" t="s">
        <v>91</v>
      </c>
      <c r="Q72" s="513"/>
      <c r="T72" s="522" t="str">
        <f t="shared" si="3"/>
        <v>ENTRATE</v>
      </c>
      <c r="U72" s="523" t="str">
        <f t="shared" si="4"/>
        <v>USCITE</v>
      </c>
      <c r="V72" s="522" t="str">
        <f t="shared" si="5"/>
        <v>ENTRATE</v>
      </c>
      <c r="W72" s="523" t="str">
        <f t="shared" si="6"/>
        <v>USCITE</v>
      </c>
      <c r="X72" s="522" t="str">
        <f t="shared" si="7"/>
        <v>ENTRATE</v>
      </c>
      <c r="Y72" s="523" t="str">
        <f t="shared" si="8"/>
        <v>USCITE</v>
      </c>
      <c r="AA72" s="517"/>
      <c r="AB72" s="517"/>
      <c r="AC72" s="530"/>
      <c r="AD72" s="500" t="str">
        <f>BIL.PREV.!F26</f>
        <v>uu51</v>
      </c>
      <c r="AE72" s="519" t="str">
        <f>BIL.PREV.!G26</f>
        <v>oneri sociali</v>
      </c>
      <c r="AF72" s="526" t="s">
        <v>148</v>
      </c>
      <c r="AG72" s="499" t="str">
        <f t="shared" si="13"/>
        <v>uu51 - oneri sociali</v>
      </c>
      <c r="AH72" s="499" t="str">
        <f t="shared" si="14"/>
        <v/>
      </c>
    </row>
    <row r="73" spans="1:34" x14ac:dyDescent="0.2">
      <c r="A73" s="694" t="s">
        <v>12</v>
      </c>
      <c r="B73" s="695"/>
      <c r="C73" s="695"/>
      <c r="D73" s="695"/>
      <c r="E73" s="695"/>
      <c r="F73" s="695"/>
      <c r="G73" s="153">
        <f t="shared" ref="G73:L73" si="24">SUM(G44:G69)</f>
        <v>0</v>
      </c>
      <c r="H73" s="153">
        <f t="shared" si="24"/>
        <v>0</v>
      </c>
      <c r="I73" s="153">
        <f t="shared" si="24"/>
        <v>0</v>
      </c>
      <c r="J73" s="153">
        <f t="shared" si="24"/>
        <v>0</v>
      </c>
      <c r="K73" s="153">
        <f t="shared" si="24"/>
        <v>0</v>
      </c>
      <c r="L73" s="153">
        <f t="shared" si="24"/>
        <v>0</v>
      </c>
      <c r="M73" s="154">
        <f>G73-H73+I73-J73+K73-L73</f>
        <v>0</v>
      </c>
      <c r="N73" s="534"/>
      <c r="O73" s="534"/>
      <c r="P73" s="521" t="s">
        <v>110</v>
      </c>
      <c r="Q73" s="513"/>
      <c r="T73" s="522">
        <f t="shared" si="3"/>
        <v>0</v>
      </c>
      <c r="U73" s="523">
        <f t="shared" si="4"/>
        <v>0</v>
      </c>
      <c r="V73" s="522">
        <f t="shared" si="5"/>
        <v>0</v>
      </c>
      <c r="W73" s="523">
        <f t="shared" si="6"/>
        <v>0</v>
      </c>
      <c r="X73" s="522">
        <f t="shared" si="7"/>
        <v>0</v>
      </c>
      <c r="Y73" s="523">
        <f t="shared" si="8"/>
        <v>0</v>
      </c>
      <c r="AA73" s="517"/>
      <c r="AB73" s="517"/>
      <c r="AC73" s="530"/>
      <c r="AD73" s="500" t="str">
        <f>BIL.PREV.!F27</f>
        <v>uu52</v>
      </c>
      <c r="AE73" s="519" t="str">
        <f>BIL.PREV.!G27</f>
        <v>TFR</v>
      </c>
      <c r="AF73" s="526" t="s">
        <v>148</v>
      </c>
      <c r="AG73" s="499" t="str">
        <f t="shared" si="13"/>
        <v>uu52 - TFR</v>
      </c>
      <c r="AH73" s="499" t="str">
        <f t="shared" si="14"/>
        <v/>
      </c>
    </row>
    <row r="74" spans="1:34" x14ac:dyDescent="0.2">
      <c r="A74" s="694" t="s">
        <v>14</v>
      </c>
      <c r="B74" s="695"/>
      <c r="C74" s="695"/>
      <c r="D74" s="695"/>
      <c r="E74" s="695"/>
      <c r="F74" s="695"/>
      <c r="G74" s="153">
        <f t="shared" ref="G74:M74" si="25">G42</f>
        <v>434.24</v>
      </c>
      <c r="H74" s="153">
        <f t="shared" si="25"/>
        <v>0</v>
      </c>
      <c r="I74" s="153">
        <f t="shared" si="25"/>
        <v>17740.45</v>
      </c>
      <c r="J74" s="153">
        <f t="shared" si="25"/>
        <v>29.94</v>
      </c>
      <c r="K74" s="153">
        <f t="shared" si="25"/>
        <v>95.99</v>
      </c>
      <c r="L74" s="153">
        <f t="shared" si="25"/>
        <v>0</v>
      </c>
      <c r="M74" s="154">
        <f t="shared" si="25"/>
        <v>18240.740000000005</v>
      </c>
      <c r="N74" s="534"/>
      <c r="O74" s="534"/>
      <c r="P74" s="521" t="s">
        <v>111</v>
      </c>
      <c r="Q74" s="513"/>
      <c r="T74" s="522">
        <f t="shared" si="3"/>
        <v>434.24</v>
      </c>
      <c r="U74" s="523">
        <f t="shared" si="4"/>
        <v>0</v>
      </c>
      <c r="V74" s="522">
        <f t="shared" si="5"/>
        <v>17740.45</v>
      </c>
      <c r="W74" s="523">
        <f t="shared" si="6"/>
        <v>29.94</v>
      </c>
      <c r="X74" s="522">
        <f t="shared" si="7"/>
        <v>95.99</v>
      </c>
      <c r="Y74" s="523">
        <f t="shared" si="8"/>
        <v>0</v>
      </c>
      <c r="AA74" s="517"/>
      <c r="AB74" s="517"/>
      <c r="AC74" s="530"/>
      <c r="AD74" s="500">
        <f>BIL.PREV.!F33</f>
        <v>0</v>
      </c>
      <c r="AE74" s="519" t="str">
        <f>BIL.PREV.!G33</f>
        <v xml:space="preserve">T O T A L E   </v>
      </c>
      <c r="AF74" s="526" t="s">
        <v>148</v>
      </c>
      <c r="AG74" s="499" t="str">
        <f t="shared" si="13"/>
        <v xml:space="preserve">0 - T O T A L E   </v>
      </c>
      <c r="AH74" s="499" t="str">
        <f t="shared" si="14"/>
        <v/>
      </c>
    </row>
    <row r="75" spans="1:34" x14ac:dyDescent="0.2">
      <c r="A75" s="700" t="s">
        <v>13</v>
      </c>
      <c r="B75" s="701"/>
      <c r="C75" s="701"/>
      <c r="D75" s="701"/>
      <c r="E75" s="701"/>
      <c r="F75" s="701"/>
      <c r="G75" s="153">
        <f t="shared" ref="G75:M75" si="26">G73+G74</f>
        <v>434.24</v>
      </c>
      <c r="H75" s="153">
        <f t="shared" si="26"/>
        <v>0</v>
      </c>
      <c r="I75" s="153">
        <f t="shared" si="26"/>
        <v>17740.45</v>
      </c>
      <c r="J75" s="153">
        <f t="shared" si="26"/>
        <v>29.94</v>
      </c>
      <c r="K75" s="153">
        <f t="shared" si="26"/>
        <v>95.99</v>
      </c>
      <c r="L75" s="153">
        <f t="shared" si="26"/>
        <v>0</v>
      </c>
      <c r="M75" s="154">
        <f t="shared" si="26"/>
        <v>18240.740000000005</v>
      </c>
      <c r="N75" s="534"/>
      <c r="O75" s="534"/>
      <c r="P75" s="535" t="s">
        <v>112</v>
      </c>
      <c r="Q75" s="513"/>
      <c r="T75" s="522">
        <f t="shared" si="3"/>
        <v>434.24</v>
      </c>
      <c r="U75" s="523">
        <f t="shared" si="4"/>
        <v>0</v>
      </c>
      <c r="V75" s="522">
        <f t="shared" si="5"/>
        <v>17740.45</v>
      </c>
      <c r="W75" s="523">
        <f t="shared" si="6"/>
        <v>29.94</v>
      </c>
      <c r="X75" s="522">
        <f t="shared" si="7"/>
        <v>95.99</v>
      </c>
      <c r="Y75" s="523">
        <f t="shared" si="8"/>
        <v>0</v>
      </c>
      <c r="AA75" s="517"/>
      <c r="AB75" s="517"/>
      <c r="AC75" s="530"/>
      <c r="AD75" s="500">
        <f>BIL.PREV.!F36</f>
        <v>0</v>
      </c>
      <c r="AE75" s="519" t="str">
        <f>BIL.PREV.!G36</f>
        <v>PARTITE DI GIRO:</v>
      </c>
      <c r="AF75" s="526" t="s">
        <v>148</v>
      </c>
      <c r="AG75" s="499" t="str">
        <f t="shared" si="13"/>
        <v>0 - PARTITE DI GIRO:</v>
      </c>
      <c r="AH75" s="499" t="str">
        <f t="shared" si="14"/>
        <v/>
      </c>
    </row>
    <row r="76" spans="1:34" ht="13.5" thickBot="1" x14ac:dyDescent="0.25">
      <c r="A76" s="706" t="s">
        <v>16</v>
      </c>
      <c r="B76" s="707"/>
      <c r="C76" s="707"/>
      <c r="D76" s="707"/>
      <c r="E76" s="707"/>
      <c r="F76" s="707"/>
      <c r="G76" s="699">
        <f>G75-H75</f>
        <v>434.24</v>
      </c>
      <c r="H76" s="699"/>
      <c r="I76" s="699">
        <f>I75-J75</f>
        <v>17710.510000000002</v>
      </c>
      <c r="J76" s="699"/>
      <c r="K76" s="699">
        <f>K75-L75</f>
        <v>95.99</v>
      </c>
      <c r="L76" s="699"/>
      <c r="M76" s="155">
        <f>G76+I76+K76</f>
        <v>18240.740000000005</v>
      </c>
      <c r="N76" s="536"/>
      <c r="O76" s="536"/>
      <c r="P76" s="535" t="s">
        <v>113</v>
      </c>
      <c r="Q76" s="513"/>
      <c r="T76" s="522">
        <f t="shared" ref="T76:T139" si="27">IF(R76="ee",G76,IF(R76="-u",G76,IF(R76="",G76,IF(R76="ra",G76,IF(R76="pr",G76,"")))))</f>
        <v>434.24</v>
      </c>
      <c r="U76" s="523">
        <f t="shared" ref="U76:U139" si="28">IF(R76="uu",H76,IF(R76="-e",H76,IF(R76="",H76,IF(R76="rp",H76,IF(R76="ve",H76,"")))))</f>
        <v>0</v>
      </c>
      <c r="V76" s="522">
        <f t="shared" ref="V76:V139" si="29">IF(R76="ee",I76,IF(R76="-u",I76,IF(R76="",I76,IF(R76="ra",I76,IF(R76="ve",I76,"")))))</f>
        <v>17710.510000000002</v>
      </c>
      <c r="W76" s="523">
        <f t="shared" ref="W76:W139" si="30">IF(R76="uu",J76,IF(R76="-e",J76,IF(R76="",J76,IF(R76="rp",J76,IF(R76="pr",J76,"")))))</f>
        <v>0</v>
      </c>
      <c r="X76" s="522">
        <f t="shared" ref="X76:X139" si="31">IF(R76="ee",K76,IF(R76="-u",K76,IF(R76="",K76,IF(R76="ra",K76,IF(R76="ve",K76,"")))))</f>
        <v>95.99</v>
      </c>
      <c r="Y76" s="523">
        <f t="shared" ref="Y76:Y139" si="32">IF(R76="uu",L76,IF(R76="-e",L76,IF(R76="",L76,IF(R76="rp",L76,IF(R76="pr",L76,"")))))</f>
        <v>0</v>
      </c>
      <c r="AA76" s="517"/>
      <c r="AB76" s="517"/>
      <c r="AC76" s="530"/>
      <c r="AD76" s="500" t="str">
        <f>BIL.PREV.!F37</f>
        <v>uu58</v>
      </c>
      <c r="AE76" s="519" t="str">
        <f>BIL.PREV.!G37</f>
        <v>Organizzazione Assemblea Nazionale</v>
      </c>
      <c r="AF76" s="526" t="s">
        <v>148</v>
      </c>
      <c r="AG76" s="499" t="str">
        <f t="shared" si="13"/>
        <v>uu58 - Organizzazione Assemblea Nazionale</v>
      </c>
      <c r="AH76" s="499" t="str">
        <f t="shared" si="14"/>
        <v/>
      </c>
    </row>
    <row r="77" spans="1:34" ht="13.5" thickTop="1" x14ac:dyDescent="0.2">
      <c r="A77" s="160"/>
      <c r="B77" s="156" t="str">
        <f>IF(Q77&gt;0.00001,B69+1,"")</f>
        <v/>
      </c>
      <c r="C77" s="128" t="b">
        <f t="shared" ref="C77:C102" si="33">IF(G77+I77+K77&gt;0,"e",IF(H77+J77+L77&gt;0,"u",IF(G77+H77+I77+J77+K77+L77&lt;0,"")))</f>
        <v>0</v>
      </c>
      <c r="D77" s="161"/>
      <c r="E77" s="143" t="b">
        <f t="shared" ref="E77:E102" si="34">IF(Q77&gt;0.0001,1)</f>
        <v>0</v>
      </c>
      <c r="F77" s="137"/>
      <c r="G77" s="411"/>
      <c r="H77" s="412"/>
      <c r="I77" s="411"/>
      <c r="J77" s="412"/>
      <c r="K77" s="411"/>
      <c r="L77" s="412"/>
      <c r="M77" s="159" t="str">
        <f t="shared" ref="M77:M102" si="35">IF(SUM(G77:L77)&gt;0.00001,M76+G77-H77+I77-J77+K77-L77,"")</f>
        <v/>
      </c>
      <c r="N77" s="534"/>
      <c r="O77" s="534"/>
      <c r="P77" s="535" t="s">
        <v>114</v>
      </c>
      <c r="Q77" s="513">
        <f t="shared" si="23"/>
        <v>0</v>
      </c>
      <c r="R77" s="499" t="str">
        <f t="shared" ref="R77:R135" si="36">LEFT(F77,2)</f>
        <v/>
      </c>
      <c r="T77" s="522">
        <f t="shared" si="27"/>
        <v>0</v>
      </c>
      <c r="U77" s="523">
        <f t="shared" si="28"/>
        <v>0</v>
      </c>
      <c r="V77" s="522">
        <f t="shared" si="29"/>
        <v>0</v>
      </c>
      <c r="W77" s="523">
        <f t="shared" si="30"/>
        <v>0</v>
      </c>
      <c r="X77" s="522">
        <f t="shared" si="31"/>
        <v>0</v>
      </c>
      <c r="Y77" s="523">
        <f t="shared" si="32"/>
        <v>0</v>
      </c>
      <c r="AA77" s="517"/>
      <c r="AB77" s="517" t="e">
        <f t="shared" ref="AB77:AB135" si="37">$AA$11+M77</f>
        <v>#VALUE!</v>
      </c>
      <c r="AC77" s="524"/>
      <c r="AD77" s="500" t="str">
        <f>BIL.PREV.!F38</f>
        <v>uu59</v>
      </c>
      <c r="AE77" s="519" t="str">
        <f>BIL.PREV.!G38</f>
        <v>Spese partecipazione soci ad eventi associativi</v>
      </c>
      <c r="AF77" s="526" t="s">
        <v>148</v>
      </c>
      <c r="AG77" s="499" t="str">
        <f t="shared" ref="AG77:AG112" si="38">CONCATENATE(AD77,AF77,AE77)</f>
        <v>uu59 - Spese partecipazione soci ad eventi associativi</v>
      </c>
      <c r="AH77" s="499" t="str">
        <f t="shared" ref="AH77:AH140" si="39">LEFT($AC77,4)</f>
        <v/>
      </c>
    </row>
    <row r="78" spans="1:34" x14ac:dyDescent="0.2">
      <c r="A78" s="134"/>
      <c r="B78" s="156" t="str">
        <f t="shared" ref="B78:B102" si="40">IF(Q78&gt;0.00001,B77+1,"")</f>
        <v/>
      </c>
      <c r="C78" s="128" t="b">
        <f t="shared" si="33"/>
        <v>0</v>
      </c>
      <c r="D78" s="136"/>
      <c r="E78" s="143" t="b">
        <f t="shared" si="34"/>
        <v>0</v>
      </c>
      <c r="F78" s="137"/>
      <c r="G78" s="413"/>
      <c r="H78" s="414"/>
      <c r="I78" s="413"/>
      <c r="J78" s="414"/>
      <c r="K78" s="413"/>
      <c r="L78" s="414"/>
      <c r="M78" s="140" t="str">
        <f t="shared" si="35"/>
        <v/>
      </c>
      <c r="N78" s="534"/>
      <c r="O78" s="534"/>
      <c r="P78" s="521" t="s">
        <v>128</v>
      </c>
      <c r="Q78" s="513">
        <f t="shared" si="23"/>
        <v>0</v>
      </c>
      <c r="R78" s="499" t="str">
        <f t="shared" si="36"/>
        <v/>
      </c>
      <c r="T78" s="522">
        <f t="shared" si="27"/>
        <v>0</v>
      </c>
      <c r="U78" s="523">
        <f t="shared" si="28"/>
        <v>0</v>
      </c>
      <c r="V78" s="522">
        <f t="shared" si="29"/>
        <v>0</v>
      </c>
      <c r="W78" s="523">
        <f t="shared" si="30"/>
        <v>0</v>
      </c>
      <c r="X78" s="522">
        <f t="shared" si="31"/>
        <v>0</v>
      </c>
      <c r="Y78" s="523">
        <f t="shared" si="32"/>
        <v>0</v>
      </c>
      <c r="AA78" s="517"/>
      <c r="AB78" s="517" t="e">
        <f t="shared" si="37"/>
        <v>#VALUE!</v>
      </c>
      <c r="AC78" s="524"/>
      <c r="AD78" s="500" t="e">
        <f>BIL.PREV.!#REF!</f>
        <v>#REF!</v>
      </c>
      <c r="AE78" s="519" t="e">
        <f>BIL.PREV.!#REF!</f>
        <v>#REF!</v>
      </c>
      <c r="AF78" s="526" t="s">
        <v>148</v>
      </c>
      <c r="AG78" s="499" t="e">
        <f t="shared" si="38"/>
        <v>#REF!</v>
      </c>
      <c r="AH78" s="499" t="str">
        <f t="shared" si="39"/>
        <v/>
      </c>
    </row>
    <row r="79" spans="1:34" x14ac:dyDescent="0.2">
      <c r="A79" s="134"/>
      <c r="B79" s="156" t="str">
        <f t="shared" si="40"/>
        <v/>
      </c>
      <c r="C79" s="128" t="b">
        <f t="shared" si="33"/>
        <v>0</v>
      </c>
      <c r="D79" s="136"/>
      <c r="E79" s="143" t="b">
        <f t="shared" si="34"/>
        <v>0</v>
      </c>
      <c r="F79" s="137"/>
      <c r="G79" s="413"/>
      <c r="H79" s="414"/>
      <c r="I79" s="413"/>
      <c r="J79" s="414"/>
      <c r="K79" s="413"/>
      <c r="L79" s="414"/>
      <c r="M79" s="140" t="str">
        <f t="shared" si="35"/>
        <v/>
      </c>
      <c r="N79" s="534"/>
      <c r="O79" s="534"/>
      <c r="P79" s="521" t="s">
        <v>129</v>
      </c>
      <c r="Q79" s="513">
        <f t="shared" si="23"/>
        <v>0</v>
      </c>
      <c r="R79" s="499" t="str">
        <f t="shared" si="36"/>
        <v/>
      </c>
      <c r="T79" s="522">
        <f t="shared" si="27"/>
        <v>0</v>
      </c>
      <c r="U79" s="523">
        <f t="shared" si="28"/>
        <v>0</v>
      </c>
      <c r="V79" s="522">
        <f t="shared" si="29"/>
        <v>0</v>
      </c>
      <c r="W79" s="523">
        <f t="shared" si="30"/>
        <v>0</v>
      </c>
      <c r="X79" s="522">
        <f t="shared" si="31"/>
        <v>0</v>
      </c>
      <c r="Y79" s="523">
        <f t="shared" si="32"/>
        <v>0</v>
      </c>
      <c r="AA79" s="517"/>
      <c r="AB79" s="517" t="e">
        <f t="shared" si="37"/>
        <v>#VALUE!</v>
      </c>
      <c r="AC79" s="524"/>
      <c r="AD79" s="500" t="e">
        <f>BIL.PREV.!#REF!</f>
        <v>#REF!</v>
      </c>
      <c r="AE79" s="519" t="e">
        <f>BIL.PREV.!#REF!</f>
        <v>#REF!</v>
      </c>
      <c r="AF79" s="526" t="s">
        <v>148</v>
      </c>
      <c r="AG79" s="499" t="e">
        <f t="shared" si="38"/>
        <v>#REF!</v>
      </c>
      <c r="AH79" s="499" t="str">
        <f t="shared" si="39"/>
        <v/>
      </c>
    </row>
    <row r="80" spans="1:34" x14ac:dyDescent="0.2">
      <c r="A80" s="134"/>
      <c r="B80" s="156" t="str">
        <f t="shared" si="40"/>
        <v/>
      </c>
      <c r="C80" s="128" t="b">
        <f t="shared" si="33"/>
        <v>0</v>
      </c>
      <c r="D80" s="136"/>
      <c r="E80" s="143" t="b">
        <f t="shared" si="34"/>
        <v>0</v>
      </c>
      <c r="F80" s="137"/>
      <c r="G80" s="413"/>
      <c r="H80" s="414"/>
      <c r="I80" s="413"/>
      <c r="J80" s="414"/>
      <c r="K80" s="413"/>
      <c r="L80" s="414"/>
      <c r="M80" s="140" t="str">
        <f t="shared" si="35"/>
        <v/>
      </c>
      <c r="N80" s="534"/>
      <c r="O80" s="534"/>
      <c r="P80" s="529" t="s">
        <v>187</v>
      </c>
      <c r="Q80" s="513">
        <f t="shared" si="23"/>
        <v>0</v>
      </c>
      <c r="R80" s="499" t="str">
        <f t="shared" si="36"/>
        <v/>
      </c>
      <c r="T80" s="522">
        <f t="shared" si="27"/>
        <v>0</v>
      </c>
      <c r="U80" s="523">
        <f t="shared" si="28"/>
        <v>0</v>
      </c>
      <c r="V80" s="522">
        <f t="shared" si="29"/>
        <v>0</v>
      </c>
      <c r="W80" s="523">
        <f t="shared" si="30"/>
        <v>0</v>
      </c>
      <c r="X80" s="522">
        <f t="shared" si="31"/>
        <v>0</v>
      </c>
      <c r="Y80" s="523">
        <f t="shared" si="32"/>
        <v>0</v>
      </c>
      <c r="AA80" s="517"/>
      <c r="AB80" s="517" t="e">
        <f t="shared" si="37"/>
        <v>#VALUE!</v>
      </c>
      <c r="AC80" s="524"/>
      <c r="AD80" s="500" t="e">
        <f>BIL.PREV.!#REF!</f>
        <v>#REF!</v>
      </c>
      <c r="AE80" s="519" t="e">
        <f>BIL.PREV.!#REF!</f>
        <v>#REF!</v>
      </c>
      <c r="AF80" s="526" t="s">
        <v>148</v>
      </c>
      <c r="AG80" s="499" t="e">
        <f t="shared" si="38"/>
        <v>#REF!</v>
      </c>
      <c r="AH80" s="499" t="str">
        <f t="shared" si="39"/>
        <v/>
      </c>
    </row>
    <row r="81" spans="1:34" x14ac:dyDescent="0.2">
      <c r="A81" s="134"/>
      <c r="B81" s="156" t="str">
        <f t="shared" si="40"/>
        <v/>
      </c>
      <c r="C81" s="128" t="b">
        <f t="shared" si="33"/>
        <v>0</v>
      </c>
      <c r="D81" s="136"/>
      <c r="E81" s="143" t="b">
        <f t="shared" si="34"/>
        <v>0</v>
      </c>
      <c r="F81" s="137"/>
      <c r="G81" s="413"/>
      <c r="H81" s="414"/>
      <c r="I81" s="413"/>
      <c r="J81" s="414"/>
      <c r="K81" s="413"/>
      <c r="L81" s="414"/>
      <c r="M81" s="140" t="str">
        <f t="shared" si="35"/>
        <v/>
      </c>
      <c r="N81" s="534"/>
      <c r="O81" s="534"/>
      <c r="P81" s="529" t="s">
        <v>189</v>
      </c>
      <c r="Q81" s="513">
        <f t="shared" si="23"/>
        <v>0</v>
      </c>
      <c r="R81" s="499" t="str">
        <f t="shared" si="36"/>
        <v/>
      </c>
      <c r="T81" s="522">
        <f t="shared" si="27"/>
        <v>0</v>
      </c>
      <c r="U81" s="523">
        <f t="shared" si="28"/>
        <v>0</v>
      </c>
      <c r="V81" s="522">
        <f t="shared" si="29"/>
        <v>0</v>
      </c>
      <c r="W81" s="523">
        <f t="shared" si="30"/>
        <v>0</v>
      </c>
      <c r="X81" s="522">
        <f t="shared" si="31"/>
        <v>0</v>
      </c>
      <c r="Y81" s="523">
        <f t="shared" si="32"/>
        <v>0</v>
      </c>
      <c r="AA81" s="517"/>
      <c r="AB81" s="517" t="e">
        <f t="shared" si="37"/>
        <v>#VALUE!</v>
      </c>
      <c r="AC81" s="524"/>
      <c r="AD81" s="529" t="s">
        <v>149</v>
      </c>
      <c r="AE81" s="519" t="str">
        <f>AE51</f>
        <v>Quote Associative</v>
      </c>
      <c r="AF81" s="526" t="s">
        <v>184</v>
      </c>
      <c r="AG81" s="499" t="str">
        <f t="shared" si="38"/>
        <v>-u30 - Accred. somme per  Quote Associative</v>
      </c>
      <c r="AH81" s="499" t="str">
        <f t="shared" si="39"/>
        <v/>
      </c>
    </row>
    <row r="82" spans="1:34" x14ac:dyDescent="0.2">
      <c r="A82" s="134"/>
      <c r="B82" s="156" t="str">
        <f t="shared" si="40"/>
        <v/>
      </c>
      <c r="C82" s="128" t="b">
        <f t="shared" si="33"/>
        <v>0</v>
      </c>
      <c r="D82" s="136"/>
      <c r="E82" s="143" t="b">
        <f t="shared" si="34"/>
        <v>0</v>
      </c>
      <c r="F82" s="137"/>
      <c r="G82" s="413"/>
      <c r="H82" s="414"/>
      <c r="I82" s="413"/>
      <c r="J82" s="414"/>
      <c r="K82" s="413"/>
      <c r="L82" s="414"/>
      <c r="M82" s="140" t="str">
        <f t="shared" si="35"/>
        <v/>
      </c>
      <c r="N82" s="534"/>
      <c r="O82" s="534"/>
      <c r="P82" s="529" t="s">
        <v>149</v>
      </c>
      <c r="Q82" s="513">
        <f t="shared" si="23"/>
        <v>0</v>
      </c>
      <c r="R82" s="499" t="str">
        <f t="shared" si="36"/>
        <v/>
      </c>
      <c r="T82" s="522">
        <f t="shared" si="27"/>
        <v>0</v>
      </c>
      <c r="U82" s="523">
        <f t="shared" si="28"/>
        <v>0</v>
      </c>
      <c r="V82" s="522">
        <f t="shared" si="29"/>
        <v>0</v>
      </c>
      <c r="W82" s="523">
        <f t="shared" si="30"/>
        <v>0</v>
      </c>
      <c r="X82" s="522">
        <f t="shared" si="31"/>
        <v>0</v>
      </c>
      <c r="Y82" s="523">
        <f t="shared" si="32"/>
        <v>0</v>
      </c>
      <c r="AA82" s="517"/>
      <c r="AB82" s="517" t="e">
        <f t="shared" si="37"/>
        <v>#VALUE!</v>
      </c>
      <c r="AC82" s="524"/>
      <c r="AD82" s="529" t="s">
        <v>150</v>
      </c>
      <c r="AE82" s="519" t="str">
        <f t="shared" ref="AE82:AE110" si="41">AE52</f>
        <v>Spese trasferte e rimborsi ad organi istituzionali</v>
      </c>
      <c r="AF82" s="526" t="s">
        <v>184</v>
      </c>
      <c r="AG82" s="499" t="str">
        <f t="shared" si="38"/>
        <v>-u31 - Accred. somme per  Spese trasferte e rimborsi ad organi istituzionali</v>
      </c>
      <c r="AH82" s="499" t="str">
        <f t="shared" si="39"/>
        <v/>
      </c>
    </row>
    <row r="83" spans="1:34" x14ac:dyDescent="0.2">
      <c r="A83" s="134"/>
      <c r="B83" s="156" t="str">
        <f t="shared" si="40"/>
        <v/>
      </c>
      <c r="C83" s="128" t="b">
        <f t="shared" si="33"/>
        <v>0</v>
      </c>
      <c r="D83" s="136"/>
      <c r="E83" s="143" t="b">
        <f t="shared" si="34"/>
        <v>0</v>
      </c>
      <c r="F83" s="137"/>
      <c r="G83" s="413"/>
      <c r="H83" s="414"/>
      <c r="I83" s="413"/>
      <c r="J83" s="414"/>
      <c r="K83" s="413"/>
      <c r="L83" s="414"/>
      <c r="M83" s="140" t="str">
        <f t="shared" si="35"/>
        <v/>
      </c>
      <c r="N83" s="534"/>
      <c r="O83" s="534"/>
      <c r="P83" s="529" t="s">
        <v>150</v>
      </c>
      <c r="Q83" s="513">
        <f t="shared" si="23"/>
        <v>0</v>
      </c>
      <c r="R83" s="499" t="str">
        <f t="shared" si="36"/>
        <v/>
      </c>
      <c r="T83" s="522">
        <f t="shared" si="27"/>
        <v>0</v>
      </c>
      <c r="U83" s="523">
        <f t="shared" si="28"/>
        <v>0</v>
      </c>
      <c r="V83" s="522">
        <f t="shared" si="29"/>
        <v>0</v>
      </c>
      <c r="W83" s="523">
        <f t="shared" si="30"/>
        <v>0</v>
      </c>
      <c r="X83" s="522">
        <f t="shared" si="31"/>
        <v>0</v>
      </c>
      <c r="Y83" s="523">
        <f t="shared" si="32"/>
        <v>0</v>
      </c>
      <c r="AA83" s="517"/>
      <c r="AB83" s="517" t="e">
        <f t="shared" si="37"/>
        <v>#VALUE!</v>
      </c>
      <c r="AC83" s="524"/>
      <c r="AD83" s="529" t="s">
        <v>151</v>
      </c>
      <c r="AE83" s="519" t="str">
        <f t="shared" si="41"/>
        <v xml:space="preserve">Spese x attività Avis giovani -organ.e partec.convegni-seminari- attività di formazione </v>
      </c>
      <c r="AF83" s="526" t="s">
        <v>184</v>
      </c>
      <c r="AG83" s="499" t="str">
        <f t="shared" si="38"/>
        <v xml:space="preserve">-u32 - Accred. somme per  Spese x attività Avis giovani -organ.e partec.convegni-seminari- attività di formazione </v>
      </c>
      <c r="AH83" s="499" t="str">
        <f t="shared" si="39"/>
        <v/>
      </c>
    </row>
    <row r="84" spans="1:34" x14ac:dyDescent="0.2">
      <c r="A84" s="134"/>
      <c r="B84" s="156" t="str">
        <f t="shared" si="40"/>
        <v/>
      </c>
      <c r="C84" s="128" t="b">
        <f t="shared" si="33"/>
        <v>0</v>
      </c>
      <c r="D84" s="136"/>
      <c r="E84" s="143" t="b">
        <f t="shared" si="34"/>
        <v>0</v>
      </c>
      <c r="F84" s="137"/>
      <c r="G84" s="413"/>
      <c r="H84" s="414"/>
      <c r="I84" s="413"/>
      <c r="J84" s="414"/>
      <c r="K84" s="413"/>
      <c r="L84" s="414"/>
      <c r="M84" s="140" t="str">
        <f t="shared" si="35"/>
        <v/>
      </c>
      <c r="N84" s="534"/>
      <c r="O84" s="534"/>
      <c r="P84" s="529" t="s">
        <v>151</v>
      </c>
      <c r="Q84" s="513">
        <f t="shared" si="23"/>
        <v>0</v>
      </c>
      <c r="R84" s="499" t="str">
        <f t="shared" si="36"/>
        <v/>
      </c>
      <c r="T84" s="522">
        <f t="shared" si="27"/>
        <v>0</v>
      </c>
      <c r="U84" s="523">
        <f t="shared" si="28"/>
        <v>0</v>
      </c>
      <c r="V84" s="522">
        <f t="shared" si="29"/>
        <v>0</v>
      </c>
      <c r="W84" s="523">
        <f t="shared" si="30"/>
        <v>0</v>
      </c>
      <c r="X84" s="522">
        <f t="shared" si="31"/>
        <v>0</v>
      </c>
      <c r="Y84" s="523">
        <f t="shared" si="32"/>
        <v>0</v>
      </c>
      <c r="AA84" s="517"/>
      <c r="AB84" s="517" t="e">
        <f t="shared" si="37"/>
        <v>#VALUE!</v>
      </c>
      <c r="AC84" s="524"/>
      <c r="AD84" s="529" t="s">
        <v>152</v>
      </c>
      <c r="AE84" s="519" t="str">
        <f t="shared" si="41"/>
        <v>Spese finalità cinque per mille</v>
      </c>
      <c r="AF84" s="526" t="s">
        <v>184</v>
      </c>
      <c r="AG84" s="499" t="str">
        <f t="shared" si="38"/>
        <v>-u33 - Accred. somme per  Spese finalità cinque per mille</v>
      </c>
      <c r="AH84" s="499" t="str">
        <f t="shared" si="39"/>
        <v/>
      </c>
    </row>
    <row r="85" spans="1:34" x14ac:dyDescent="0.2">
      <c r="A85" s="134"/>
      <c r="B85" s="156" t="str">
        <f t="shared" si="40"/>
        <v/>
      </c>
      <c r="C85" s="128" t="b">
        <f t="shared" si="33"/>
        <v>0</v>
      </c>
      <c r="D85" s="136"/>
      <c r="E85" s="143" t="b">
        <f t="shared" si="34"/>
        <v>0</v>
      </c>
      <c r="F85" s="137"/>
      <c r="G85" s="413"/>
      <c r="H85" s="414"/>
      <c r="I85" s="413"/>
      <c r="J85" s="414"/>
      <c r="K85" s="413"/>
      <c r="L85" s="414"/>
      <c r="M85" s="140" t="str">
        <f t="shared" si="35"/>
        <v/>
      </c>
      <c r="N85" s="534"/>
      <c r="O85" s="534"/>
      <c r="P85" s="529" t="s">
        <v>152</v>
      </c>
      <c r="Q85" s="513">
        <f t="shared" si="23"/>
        <v>0</v>
      </c>
      <c r="R85" s="499" t="str">
        <f t="shared" si="36"/>
        <v/>
      </c>
      <c r="T85" s="522">
        <f t="shared" si="27"/>
        <v>0</v>
      </c>
      <c r="U85" s="523">
        <f t="shared" si="28"/>
        <v>0</v>
      </c>
      <c r="V85" s="522">
        <f t="shared" si="29"/>
        <v>0</v>
      </c>
      <c r="W85" s="523">
        <f t="shared" si="30"/>
        <v>0</v>
      </c>
      <c r="X85" s="522">
        <f t="shared" si="31"/>
        <v>0</v>
      </c>
      <c r="Y85" s="523">
        <f t="shared" si="32"/>
        <v>0</v>
      </c>
      <c r="AA85" s="517"/>
      <c r="AB85" s="517" t="e">
        <f t="shared" si="37"/>
        <v>#VALUE!</v>
      </c>
      <c r="AC85" s="524"/>
      <c r="AD85" s="529" t="s">
        <v>153</v>
      </c>
      <c r="AE85" s="519" t="str">
        <f t="shared" si="41"/>
        <v xml:space="preserve">Spese per pubblicità e promozione eventi </v>
      </c>
      <c r="AF85" s="526" t="s">
        <v>184</v>
      </c>
      <c r="AG85" s="499" t="str">
        <f t="shared" si="38"/>
        <v xml:space="preserve">-u34 - Accred. somme per  Spese per pubblicità e promozione eventi </v>
      </c>
      <c r="AH85" s="499" t="str">
        <f t="shared" si="39"/>
        <v/>
      </c>
    </row>
    <row r="86" spans="1:34" x14ac:dyDescent="0.2">
      <c r="A86" s="134"/>
      <c r="B86" s="156" t="str">
        <f t="shared" si="40"/>
        <v/>
      </c>
      <c r="C86" s="128" t="b">
        <f t="shared" si="33"/>
        <v>0</v>
      </c>
      <c r="D86" s="136"/>
      <c r="E86" s="143" t="b">
        <f t="shared" si="34"/>
        <v>0</v>
      </c>
      <c r="F86" s="137"/>
      <c r="G86" s="413"/>
      <c r="H86" s="414"/>
      <c r="I86" s="413"/>
      <c r="J86" s="414"/>
      <c r="K86" s="413"/>
      <c r="L86" s="414"/>
      <c r="M86" s="140" t="str">
        <f t="shared" si="35"/>
        <v/>
      </c>
      <c r="N86" s="534"/>
      <c r="O86" s="534"/>
      <c r="P86" s="529" t="s">
        <v>153</v>
      </c>
      <c r="Q86" s="513">
        <f t="shared" si="23"/>
        <v>0</v>
      </c>
      <c r="R86" s="499" t="str">
        <f t="shared" si="36"/>
        <v/>
      </c>
      <c r="T86" s="522">
        <f t="shared" si="27"/>
        <v>0</v>
      </c>
      <c r="U86" s="523">
        <f t="shared" si="28"/>
        <v>0</v>
      </c>
      <c r="V86" s="522">
        <f t="shared" si="29"/>
        <v>0</v>
      </c>
      <c r="W86" s="523">
        <f t="shared" si="30"/>
        <v>0</v>
      </c>
      <c r="X86" s="522">
        <f t="shared" si="31"/>
        <v>0</v>
      </c>
      <c r="Y86" s="523">
        <f t="shared" si="32"/>
        <v>0</v>
      </c>
      <c r="AA86" s="517"/>
      <c r="AB86" s="517" t="e">
        <f t="shared" si="37"/>
        <v>#VALUE!</v>
      </c>
      <c r="AC86" s="524"/>
      <c r="AD86" s="529" t="s">
        <v>154</v>
      </c>
      <c r="AE86" s="519" t="str">
        <f t="shared" si="41"/>
        <v xml:space="preserve">Spese organizzazione Assemblea ed eventi </v>
      </c>
      <c r="AF86" s="526" t="s">
        <v>184</v>
      </c>
      <c r="AG86" s="499" t="str">
        <f t="shared" si="38"/>
        <v xml:space="preserve">-u35 - Accred. somme per  Spese organizzazione Assemblea ed eventi </v>
      </c>
      <c r="AH86" s="499" t="str">
        <f t="shared" si="39"/>
        <v/>
      </c>
    </row>
    <row r="87" spans="1:34" x14ac:dyDescent="0.2">
      <c r="A87" s="134"/>
      <c r="B87" s="156" t="str">
        <f t="shared" si="40"/>
        <v/>
      </c>
      <c r="C87" s="128" t="b">
        <f t="shared" si="33"/>
        <v>0</v>
      </c>
      <c r="D87" s="136"/>
      <c r="E87" s="143" t="b">
        <f t="shared" si="34"/>
        <v>0</v>
      </c>
      <c r="F87" s="137"/>
      <c r="G87" s="413"/>
      <c r="H87" s="414"/>
      <c r="I87" s="413"/>
      <c r="J87" s="414"/>
      <c r="K87" s="413"/>
      <c r="L87" s="414"/>
      <c r="M87" s="140" t="str">
        <f t="shared" si="35"/>
        <v/>
      </c>
      <c r="N87" s="534"/>
      <c r="O87" s="534"/>
      <c r="P87" s="529" t="s">
        <v>154</v>
      </c>
      <c r="Q87" s="513">
        <f t="shared" si="23"/>
        <v>0</v>
      </c>
      <c r="R87" s="499" t="str">
        <f t="shared" si="36"/>
        <v/>
      </c>
      <c r="T87" s="522">
        <f t="shared" si="27"/>
        <v>0</v>
      </c>
      <c r="U87" s="523">
        <f t="shared" si="28"/>
        <v>0</v>
      </c>
      <c r="V87" s="522">
        <f t="shared" si="29"/>
        <v>0</v>
      </c>
      <c r="W87" s="523">
        <f t="shared" si="30"/>
        <v>0</v>
      </c>
      <c r="X87" s="522">
        <f t="shared" si="31"/>
        <v>0</v>
      </c>
      <c r="Y87" s="523">
        <f t="shared" si="32"/>
        <v>0</v>
      </c>
      <c r="AA87" s="517"/>
      <c r="AB87" s="517" t="e">
        <f t="shared" si="37"/>
        <v>#VALUE!</v>
      </c>
      <c r="AC87" s="524"/>
      <c r="AD87" s="520" t="s">
        <v>155</v>
      </c>
      <c r="AE87" s="519" t="str">
        <f t="shared" si="41"/>
        <v>Spese funzionamento segreteria-consulenza e collaborazioni professionali</v>
      </c>
      <c r="AF87" s="526" t="s">
        <v>184</v>
      </c>
      <c r="AG87" s="499" t="str">
        <f t="shared" si="38"/>
        <v>-u36 - Accred. somme per  Spese funzionamento segreteria-consulenza e collaborazioni professionali</v>
      </c>
      <c r="AH87" s="499" t="str">
        <f t="shared" si="39"/>
        <v/>
      </c>
    </row>
    <row r="88" spans="1:34" x14ac:dyDescent="0.2">
      <c r="A88" s="134"/>
      <c r="B88" s="156" t="str">
        <f t="shared" si="40"/>
        <v/>
      </c>
      <c r="C88" s="128" t="b">
        <f t="shared" si="33"/>
        <v>0</v>
      </c>
      <c r="D88" s="136"/>
      <c r="E88" s="143" t="b">
        <f t="shared" si="34"/>
        <v>0</v>
      </c>
      <c r="F88" s="137"/>
      <c r="G88" s="413"/>
      <c r="H88" s="414"/>
      <c r="I88" s="413"/>
      <c r="J88" s="414"/>
      <c r="K88" s="413"/>
      <c r="L88" s="414"/>
      <c r="M88" s="140" t="str">
        <f t="shared" si="35"/>
        <v/>
      </c>
      <c r="N88" s="534"/>
      <c r="O88" s="534"/>
      <c r="P88" s="529" t="s">
        <v>155</v>
      </c>
      <c r="Q88" s="513">
        <f t="shared" si="23"/>
        <v>0</v>
      </c>
      <c r="R88" s="499" t="str">
        <f t="shared" si="36"/>
        <v/>
      </c>
      <c r="T88" s="522">
        <f t="shared" si="27"/>
        <v>0</v>
      </c>
      <c r="U88" s="523">
        <f t="shared" si="28"/>
        <v>0</v>
      </c>
      <c r="V88" s="522">
        <f t="shared" si="29"/>
        <v>0</v>
      </c>
      <c r="W88" s="523">
        <f t="shared" si="30"/>
        <v>0</v>
      </c>
      <c r="X88" s="522">
        <f t="shared" si="31"/>
        <v>0</v>
      </c>
      <c r="Y88" s="523">
        <f t="shared" si="32"/>
        <v>0</v>
      </c>
      <c r="AA88" s="517"/>
      <c r="AB88" s="517" t="e">
        <f t="shared" si="37"/>
        <v>#VALUE!</v>
      </c>
      <c r="AC88" s="524"/>
      <c r="AD88" s="520" t="s">
        <v>156</v>
      </c>
      <c r="AE88" s="519" t="str">
        <f t="shared" si="41"/>
        <v>Spese e Oneri Servizio Civile</v>
      </c>
      <c r="AF88" s="526" t="s">
        <v>184</v>
      </c>
      <c r="AG88" s="499" t="str">
        <f t="shared" si="38"/>
        <v>-u37 - Accred. somme per  Spese e Oneri Servizio Civile</v>
      </c>
      <c r="AH88" s="499" t="str">
        <f t="shared" si="39"/>
        <v/>
      </c>
    </row>
    <row r="89" spans="1:34" x14ac:dyDescent="0.2">
      <c r="A89" s="134"/>
      <c r="B89" s="156" t="str">
        <f t="shared" si="40"/>
        <v/>
      </c>
      <c r="C89" s="128" t="b">
        <f t="shared" si="33"/>
        <v>0</v>
      </c>
      <c r="D89" s="136"/>
      <c r="E89" s="143" t="b">
        <f t="shared" si="34"/>
        <v>0</v>
      </c>
      <c r="F89" s="137"/>
      <c r="G89" s="413"/>
      <c r="H89" s="414"/>
      <c r="I89" s="413"/>
      <c r="J89" s="414"/>
      <c r="K89" s="413"/>
      <c r="L89" s="414"/>
      <c r="M89" s="140" t="str">
        <f t="shared" si="35"/>
        <v/>
      </c>
      <c r="N89" s="534"/>
      <c r="O89" s="534"/>
      <c r="P89" s="529" t="s">
        <v>156</v>
      </c>
      <c r="Q89" s="513">
        <f t="shared" si="23"/>
        <v>0</v>
      </c>
      <c r="R89" s="499" t="str">
        <f t="shared" si="36"/>
        <v/>
      </c>
      <c r="T89" s="522">
        <f t="shared" si="27"/>
        <v>0</v>
      </c>
      <c r="U89" s="523">
        <f t="shared" si="28"/>
        <v>0</v>
      </c>
      <c r="V89" s="522">
        <f t="shared" si="29"/>
        <v>0</v>
      </c>
      <c r="W89" s="523">
        <f t="shared" si="30"/>
        <v>0</v>
      </c>
      <c r="X89" s="522">
        <f t="shared" si="31"/>
        <v>0</v>
      </c>
      <c r="Y89" s="523">
        <f t="shared" si="32"/>
        <v>0</v>
      </c>
      <c r="AA89" s="517"/>
      <c r="AB89" s="517" t="e">
        <f t="shared" si="37"/>
        <v>#VALUE!</v>
      </c>
      <c r="AC89" s="524"/>
      <c r="AD89" s="520" t="s">
        <v>157</v>
      </c>
      <c r="AE89" s="519" t="str">
        <f t="shared" si="41"/>
        <v>Spese gestione, manut. e riparazione automezzo e attrezz.</v>
      </c>
      <c r="AF89" s="526" t="s">
        <v>184</v>
      </c>
      <c r="AG89" s="499" t="str">
        <f t="shared" si="38"/>
        <v>-u38 - Accred. somme per  Spese gestione, manut. e riparazione automezzo e attrezz.</v>
      </c>
      <c r="AH89" s="499" t="str">
        <f t="shared" si="39"/>
        <v/>
      </c>
    </row>
    <row r="90" spans="1:34" x14ac:dyDescent="0.2">
      <c r="A90" s="134"/>
      <c r="B90" s="156" t="str">
        <f t="shared" si="40"/>
        <v/>
      </c>
      <c r="C90" s="128" t="b">
        <f t="shared" si="33"/>
        <v>0</v>
      </c>
      <c r="D90" s="136"/>
      <c r="E90" s="143" t="b">
        <f t="shared" si="34"/>
        <v>0</v>
      </c>
      <c r="F90" s="137"/>
      <c r="G90" s="413"/>
      <c r="H90" s="414"/>
      <c r="I90" s="413"/>
      <c r="J90" s="414"/>
      <c r="K90" s="413"/>
      <c r="L90" s="414"/>
      <c r="M90" s="140" t="str">
        <f t="shared" si="35"/>
        <v/>
      </c>
      <c r="N90" s="534"/>
      <c r="O90" s="534"/>
      <c r="P90" s="529" t="s">
        <v>157</v>
      </c>
      <c r="Q90" s="513">
        <f t="shared" si="23"/>
        <v>0</v>
      </c>
      <c r="R90" s="499" t="str">
        <f t="shared" si="36"/>
        <v/>
      </c>
      <c r="T90" s="522">
        <f t="shared" si="27"/>
        <v>0</v>
      </c>
      <c r="U90" s="523">
        <f t="shared" si="28"/>
        <v>0</v>
      </c>
      <c r="V90" s="522">
        <f t="shared" si="29"/>
        <v>0</v>
      </c>
      <c r="W90" s="523">
        <f t="shared" si="30"/>
        <v>0</v>
      </c>
      <c r="X90" s="522">
        <f t="shared" si="31"/>
        <v>0</v>
      </c>
      <c r="Y90" s="523">
        <f t="shared" si="32"/>
        <v>0</v>
      </c>
      <c r="AA90" s="517"/>
      <c r="AB90" s="517" t="e">
        <f t="shared" si="37"/>
        <v>#VALUE!</v>
      </c>
      <c r="AC90" s="524"/>
      <c r="AD90" s="520" t="s">
        <v>158</v>
      </c>
      <c r="AE90" s="519" t="str">
        <f t="shared" si="41"/>
        <v>Spese forfettarie compartecip.forniture luce, acqua e gas</v>
      </c>
      <c r="AF90" s="526" t="s">
        <v>184</v>
      </c>
      <c r="AG90" s="499" t="str">
        <f t="shared" si="38"/>
        <v>-u39 - Accred. somme per  Spese forfettarie compartecip.forniture luce, acqua e gas</v>
      </c>
      <c r="AH90" s="499" t="str">
        <f t="shared" si="39"/>
        <v/>
      </c>
    </row>
    <row r="91" spans="1:34" x14ac:dyDescent="0.2">
      <c r="A91" s="134"/>
      <c r="B91" s="156" t="str">
        <f t="shared" si="40"/>
        <v/>
      </c>
      <c r="C91" s="128" t="b">
        <f t="shared" si="33"/>
        <v>0</v>
      </c>
      <c r="D91" s="136"/>
      <c r="E91" s="143" t="b">
        <f t="shared" si="34"/>
        <v>0</v>
      </c>
      <c r="F91" s="137"/>
      <c r="G91" s="413"/>
      <c r="H91" s="414"/>
      <c r="I91" s="413"/>
      <c r="J91" s="414"/>
      <c r="K91" s="413"/>
      <c r="L91" s="414"/>
      <c r="M91" s="140" t="str">
        <f t="shared" si="35"/>
        <v/>
      </c>
      <c r="N91" s="534"/>
      <c r="O91" s="534"/>
      <c r="P91" s="529" t="s">
        <v>158</v>
      </c>
      <c r="Q91" s="513">
        <f t="shared" si="23"/>
        <v>0</v>
      </c>
      <c r="R91" s="499" t="str">
        <f t="shared" si="36"/>
        <v/>
      </c>
      <c r="T91" s="522">
        <f t="shared" si="27"/>
        <v>0</v>
      </c>
      <c r="U91" s="523">
        <f t="shared" si="28"/>
        <v>0</v>
      </c>
      <c r="V91" s="522">
        <f t="shared" si="29"/>
        <v>0</v>
      </c>
      <c r="W91" s="523">
        <f t="shared" si="30"/>
        <v>0</v>
      </c>
      <c r="X91" s="522">
        <f t="shared" si="31"/>
        <v>0</v>
      </c>
      <c r="Y91" s="523">
        <f t="shared" si="32"/>
        <v>0</v>
      </c>
      <c r="AA91" s="517"/>
      <c r="AB91" s="517" t="e">
        <f t="shared" si="37"/>
        <v>#VALUE!</v>
      </c>
      <c r="AC91" s="524"/>
      <c r="AD91" s="520" t="s">
        <v>159</v>
      </c>
      <c r="AE91" s="519" t="str">
        <f t="shared" si="41"/>
        <v>Spese di assicurazione</v>
      </c>
      <c r="AF91" s="526" t="s">
        <v>184</v>
      </c>
      <c r="AG91" s="499" t="str">
        <f t="shared" si="38"/>
        <v>-u40 - Accred. somme per  Spese di assicurazione</v>
      </c>
      <c r="AH91" s="499" t="str">
        <f t="shared" si="39"/>
        <v/>
      </c>
    </row>
    <row r="92" spans="1:34" x14ac:dyDescent="0.2">
      <c r="A92" s="134"/>
      <c r="B92" s="156" t="str">
        <f t="shared" si="40"/>
        <v/>
      </c>
      <c r="C92" s="128" t="b">
        <f t="shared" si="33"/>
        <v>0</v>
      </c>
      <c r="D92" s="136"/>
      <c r="E92" s="143" t="b">
        <f t="shared" si="34"/>
        <v>0</v>
      </c>
      <c r="F92" s="137"/>
      <c r="G92" s="413"/>
      <c r="H92" s="414"/>
      <c r="I92" s="413"/>
      <c r="J92" s="414"/>
      <c r="K92" s="413"/>
      <c r="L92" s="414"/>
      <c r="M92" s="140" t="str">
        <f t="shared" si="35"/>
        <v/>
      </c>
      <c r="N92" s="534"/>
      <c r="O92" s="534"/>
      <c r="P92" s="529" t="s">
        <v>159</v>
      </c>
      <c r="Q92" s="513">
        <f t="shared" si="23"/>
        <v>0</v>
      </c>
      <c r="R92" s="499" t="str">
        <f t="shared" si="36"/>
        <v/>
      </c>
      <c r="T92" s="522">
        <f t="shared" si="27"/>
        <v>0</v>
      </c>
      <c r="U92" s="523">
        <f t="shared" si="28"/>
        <v>0</v>
      </c>
      <c r="V92" s="522">
        <f t="shared" si="29"/>
        <v>0</v>
      </c>
      <c r="W92" s="523">
        <f t="shared" si="30"/>
        <v>0</v>
      </c>
      <c r="X92" s="522">
        <f t="shared" si="31"/>
        <v>0</v>
      </c>
      <c r="Y92" s="523">
        <f t="shared" si="32"/>
        <v>0</v>
      </c>
      <c r="AA92" s="517"/>
      <c r="AB92" s="517" t="e">
        <f t="shared" si="37"/>
        <v>#VALUE!</v>
      </c>
      <c r="AC92" s="524"/>
      <c r="AD92" s="520" t="s">
        <v>160</v>
      </c>
      <c r="AE92" s="519" t="str">
        <f t="shared" si="41"/>
        <v>Spese telefono - postali e valori bollati</v>
      </c>
      <c r="AF92" s="526" t="s">
        <v>184</v>
      </c>
      <c r="AG92" s="499" t="str">
        <f t="shared" si="38"/>
        <v>-u41 - Accred. somme per  Spese telefono - postali e valori bollati</v>
      </c>
      <c r="AH92" s="499" t="str">
        <f t="shared" si="39"/>
        <v/>
      </c>
    </row>
    <row r="93" spans="1:34" x14ac:dyDescent="0.2">
      <c r="A93" s="134"/>
      <c r="B93" s="156" t="str">
        <f t="shared" si="40"/>
        <v/>
      </c>
      <c r="C93" s="128" t="b">
        <f t="shared" si="33"/>
        <v>0</v>
      </c>
      <c r="D93" s="136"/>
      <c r="E93" s="143" t="b">
        <f t="shared" si="34"/>
        <v>0</v>
      </c>
      <c r="F93" s="137"/>
      <c r="G93" s="413"/>
      <c r="H93" s="414"/>
      <c r="I93" s="413"/>
      <c r="J93" s="414"/>
      <c r="K93" s="413"/>
      <c r="L93" s="414"/>
      <c r="M93" s="140" t="str">
        <f t="shared" si="35"/>
        <v/>
      </c>
      <c r="N93" s="534"/>
      <c r="O93" s="534"/>
      <c r="P93" s="529" t="s">
        <v>160</v>
      </c>
      <c r="Q93" s="513">
        <f t="shared" si="23"/>
        <v>0</v>
      </c>
      <c r="R93" s="499" t="str">
        <f t="shared" si="36"/>
        <v/>
      </c>
      <c r="T93" s="522">
        <f t="shared" si="27"/>
        <v>0</v>
      </c>
      <c r="U93" s="523">
        <f t="shared" si="28"/>
        <v>0</v>
      </c>
      <c r="V93" s="522">
        <f t="shared" si="29"/>
        <v>0</v>
      </c>
      <c r="W93" s="523">
        <f t="shared" si="30"/>
        <v>0</v>
      </c>
      <c r="X93" s="522">
        <f t="shared" si="31"/>
        <v>0</v>
      </c>
      <c r="Y93" s="523">
        <f t="shared" si="32"/>
        <v>0</v>
      </c>
      <c r="AA93" s="517"/>
      <c r="AB93" s="517" t="e">
        <f t="shared" si="37"/>
        <v>#VALUE!</v>
      </c>
      <c r="AC93" s="524"/>
      <c r="AD93" s="520" t="s">
        <v>161</v>
      </c>
      <c r="AE93" s="519" t="str">
        <f t="shared" si="41"/>
        <v>Spese per pulizia ed affitto locali</v>
      </c>
      <c r="AF93" s="526" t="s">
        <v>184</v>
      </c>
      <c r="AG93" s="499" t="str">
        <f t="shared" si="38"/>
        <v>-u42 - Accred. somme per  Spese per pulizia ed affitto locali</v>
      </c>
      <c r="AH93" s="499" t="str">
        <f t="shared" si="39"/>
        <v/>
      </c>
    </row>
    <row r="94" spans="1:34" x14ac:dyDescent="0.2">
      <c r="A94" s="134"/>
      <c r="B94" s="156" t="str">
        <f t="shared" si="40"/>
        <v/>
      </c>
      <c r="C94" s="128" t="b">
        <f t="shared" si="33"/>
        <v>0</v>
      </c>
      <c r="D94" s="136"/>
      <c r="E94" s="143" t="b">
        <f t="shared" si="34"/>
        <v>0</v>
      </c>
      <c r="F94" s="137"/>
      <c r="G94" s="413"/>
      <c r="H94" s="414"/>
      <c r="I94" s="413"/>
      <c r="J94" s="414"/>
      <c r="K94" s="413"/>
      <c r="L94" s="414"/>
      <c r="M94" s="140" t="str">
        <f t="shared" si="35"/>
        <v/>
      </c>
      <c r="N94" s="534"/>
      <c r="O94" s="534"/>
      <c r="P94" s="529" t="s">
        <v>161</v>
      </c>
      <c r="Q94" s="513">
        <f t="shared" si="23"/>
        <v>0</v>
      </c>
      <c r="R94" s="499" t="str">
        <f t="shared" si="36"/>
        <v/>
      </c>
      <c r="T94" s="522">
        <f t="shared" si="27"/>
        <v>0</v>
      </c>
      <c r="U94" s="523">
        <f t="shared" si="28"/>
        <v>0</v>
      </c>
      <c r="V94" s="522">
        <f t="shared" si="29"/>
        <v>0</v>
      </c>
      <c r="W94" s="523">
        <f t="shared" si="30"/>
        <v>0</v>
      </c>
      <c r="X94" s="522">
        <f t="shared" si="31"/>
        <v>0</v>
      </c>
      <c r="Y94" s="523">
        <f t="shared" si="32"/>
        <v>0</v>
      </c>
      <c r="AA94" s="517"/>
      <c r="AB94" s="517" t="e">
        <f t="shared" si="37"/>
        <v>#VALUE!</v>
      </c>
      <c r="AC94" s="524"/>
      <c r="AD94" s="520" t="s">
        <v>162</v>
      </c>
      <c r="AE94" s="519" t="str">
        <f t="shared" si="41"/>
        <v>Spese per acquisto attrezzature e arredi</v>
      </c>
      <c r="AF94" s="526" t="s">
        <v>184</v>
      </c>
      <c r="AG94" s="499" t="str">
        <f t="shared" si="38"/>
        <v>-u43 - Accred. somme per  Spese per acquisto attrezzature e arredi</v>
      </c>
      <c r="AH94" s="499" t="str">
        <f t="shared" si="39"/>
        <v/>
      </c>
    </row>
    <row r="95" spans="1:34" x14ac:dyDescent="0.2">
      <c r="A95" s="134"/>
      <c r="B95" s="156" t="str">
        <f t="shared" si="40"/>
        <v/>
      </c>
      <c r="C95" s="128" t="b">
        <f t="shared" si="33"/>
        <v>0</v>
      </c>
      <c r="D95" s="136"/>
      <c r="E95" s="143" t="b">
        <f t="shared" si="34"/>
        <v>0</v>
      </c>
      <c r="F95" s="137"/>
      <c r="G95" s="413"/>
      <c r="H95" s="414"/>
      <c r="I95" s="413"/>
      <c r="J95" s="414"/>
      <c r="K95" s="413"/>
      <c r="L95" s="414"/>
      <c r="M95" s="140" t="str">
        <f t="shared" si="35"/>
        <v/>
      </c>
      <c r="N95" s="534"/>
      <c r="O95" s="534"/>
      <c r="P95" s="529" t="s">
        <v>162</v>
      </c>
      <c r="Q95" s="513">
        <f t="shared" si="23"/>
        <v>0</v>
      </c>
      <c r="R95" s="499" t="str">
        <f t="shared" si="36"/>
        <v/>
      </c>
      <c r="T95" s="522">
        <f t="shared" si="27"/>
        <v>0</v>
      </c>
      <c r="U95" s="523">
        <f t="shared" si="28"/>
        <v>0</v>
      </c>
      <c r="V95" s="522">
        <f t="shared" si="29"/>
        <v>0</v>
      </c>
      <c r="W95" s="523">
        <f t="shared" si="30"/>
        <v>0</v>
      </c>
      <c r="X95" s="522">
        <f t="shared" si="31"/>
        <v>0</v>
      </c>
      <c r="Y95" s="523">
        <f t="shared" si="32"/>
        <v>0</v>
      </c>
      <c r="AA95" s="517"/>
      <c r="AB95" s="517" t="e">
        <f t="shared" si="37"/>
        <v>#VALUE!</v>
      </c>
      <c r="AC95" s="524"/>
      <c r="AD95" s="520" t="s">
        <v>163</v>
      </c>
      <c r="AE95" s="519" t="str">
        <f t="shared" si="41"/>
        <v>Spese di cancelleria e gestione ufficio</v>
      </c>
      <c r="AF95" s="526" t="s">
        <v>184</v>
      </c>
      <c r="AG95" s="499" t="str">
        <f t="shared" si="38"/>
        <v>-u44 - Accred. somme per  Spese di cancelleria e gestione ufficio</v>
      </c>
      <c r="AH95" s="499" t="str">
        <f t="shared" si="39"/>
        <v/>
      </c>
    </row>
    <row r="96" spans="1:34" x14ac:dyDescent="0.2">
      <c r="A96" s="134"/>
      <c r="B96" s="156" t="str">
        <f t="shared" si="40"/>
        <v/>
      </c>
      <c r="C96" s="128" t="b">
        <f t="shared" si="33"/>
        <v>0</v>
      </c>
      <c r="D96" s="136"/>
      <c r="E96" s="143" t="b">
        <f t="shared" si="34"/>
        <v>0</v>
      </c>
      <c r="F96" s="137"/>
      <c r="G96" s="413"/>
      <c r="H96" s="414"/>
      <c r="I96" s="413"/>
      <c r="J96" s="414"/>
      <c r="K96" s="413"/>
      <c r="L96" s="414"/>
      <c r="M96" s="140" t="str">
        <f t="shared" si="35"/>
        <v/>
      </c>
      <c r="N96" s="534"/>
      <c r="O96" s="534"/>
      <c r="P96" s="529" t="s">
        <v>163</v>
      </c>
      <c r="Q96" s="513">
        <f t="shared" si="23"/>
        <v>0</v>
      </c>
      <c r="R96" s="499" t="str">
        <f t="shared" si="36"/>
        <v/>
      </c>
      <c r="T96" s="522">
        <f t="shared" si="27"/>
        <v>0</v>
      </c>
      <c r="U96" s="523">
        <f t="shared" si="28"/>
        <v>0</v>
      </c>
      <c r="V96" s="522">
        <f t="shared" si="29"/>
        <v>0</v>
      </c>
      <c r="W96" s="523">
        <f t="shared" si="30"/>
        <v>0</v>
      </c>
      <c r="X96" s="522">
        <f t="shared" si="31"/>
        <v>0</v>
      </c>
      <c r="Y96" s="523">
        <f t="shared" si="32"/>
        <v>0</v>
      </c>
      <c r="AA96" s="517"/>
      <c r="AB96" s="517" t="e">
        <f t="shared" si="37"/>
        <v>#VALUE!</v>
      </c>
      <c r="AC96" s="524"/>
      <c r="AD96" s="520" t="s">
        <v>164</v>
      </c>
      <c r="AE96" s="519" t="str">
        <f t="shared" si="41"/>
        <v>Oneri fiscali e tributari</v>
      </c>
      <c r="AF96" s="526" t="s">
        <v>184</v>
      </c>
      <c r="AG96" s="499" t="str">
        <f t="shared" si="38"/>
        <v>-u45 - Accred. somme per  Oneri fiscali e tributari</v>
      </c>
      <c r="AH96" s="499" t="str">
        <f t="shared" si="39"/>
        <v/>
      </c>
    </row>
    <row r="97" spans="1:34" x14ac:dyDescent="0.2">
      <c r="A97" s="134"/>
      <c r="B97" s="156" t="str">
        <f t="shared" si="40"/>
        <v/>
      </c>
      <c r="C97" s="128" t="b">
        <f t="shared" si="33"/>
        <v>0</v>
      </c>
      <c r="D97" s="136"/>
      <c r="E97" s="143" t="b">
        <f t="shared" si="34"/>
        <v>0</v>
      </c>
      <c r="F97" s="137"/>
      <c r="G97" s="413"/>
      <c r="H97" s="414"/>
      <c r="I97" s="413"/>
      <c r="J97" s="414"/>
      <c r="K97" s="413"/>
      <c r="L97" s="414"/>
      <c r="M97" s="140" t="str">
        <f t="shared" si="35"/>
        <v/>
      </c>
      <c r="N97" s="534"/>
      <c r="O97" s="534"/>
      <c r="P97" s="529" t="s">
        <v>164</v>
      </c>
      <c r="Q97" s="513">
        <f t="shared" si="23"/>
        <v>0</v>
      </c>
      <c r="R97" s="499" t="str">
        <f t="shared" si="36"/>
        <v/>
      </c>
      <c r="T97" s="522">
        <f t="shared" si="27"/>
        <v>0</v>
      </c>
      <c r="U97" s="523">
        <f t="shared" si="28"/>
        <v>0</v>
      </c>
      <c r="V97" s="522">
        <f t="shared" si="29"/>
        <v>0</v>
      </c>
      <c r="W97" s="523">
        <f t="shared" si="30"/>
        <v>0</v>
      </c>
      <c r="X97" s="522">
        <f t="shared" si="31"/>
        <v>0</v>
      </c>
      <c r="Y97" s="523">
        <f t="shared" si="32"/>
        <v>0</v>
      </c>
      <c r="AA97" s="517"/>
      <c r="AB97" s="517" t="e">
        <f t="shared" si="37"/>
        <v>#VALUE!</v>
      </c>
      <c r="AC97" s="524"/>
      <c r="AD97" s="520" t="s">
        <v>165</v>
      </c>
      <c r="AE97" s="519" t="str">
        <f t="shared" si="41"/>
        <v>Oneri Bancari</v>
      </c>
      <c r="AF97" s="526" t="s">
        <v>184</v>
      </c>
      <c r="AG97" s="499" t="str">
        <f t="shared" si="38"/>
        <v>-u46 - Accred. somme per  Oneri Bancari</v>
      </c>
      <c r="AH97" s="499" t="str">
        <f t="shared" si="39"/>
        <v/>
      </c>
    </row>
    <row r="98" spans="1:34" x14ac:dyDescent="0.2">
      <c r="A98" s="134"/>
      <c r="B98" s="156" t="str">
        <f t="shared" si="40"/>
        <v/>
      </c>
      <c r="C98" s="128" t="b">
        <f t="shared" si="33"/>
        <v>0</v>
      </c>
      <c r="D98" s="136"/>
      <c r="E98" s="143" t="b">
        <f t="shared" si="34"/>
        <v>0</v>
      </c>
      <c r="F98" s="137"/>
      <c r="G98" s="413"/>
      <c r="H98" s="414"/>
      <c r="I98" s="413"/>
      <c r="J98" s="414"/>
      <c r="K98" s="413"/>
      <c r="L98" s="414"/>
      <c r="M98" s="140" t="str">
        <f t="shared" si="35"/>
        <v/>
      </c>
      <c r="N98" s="534"/>
      <c r="O98" s="534"/>
      <c r="P98" s="529" t="s">
        <v>165</v>
      </c>
      <c r="Q98" s="513">
        <f t="shared" si="23"/>
        <v>0</v>
      </c>
      <c r="R98" s="499" t="str">
        <f t="shared" si="36"/>
        <v/>
      </c>
      <c r="T98" s="522">
        <f t="shared" si="27"/>
        <v>0</v>
      </c>
      <c r="U98" s="523">
        <f t="shared" si="28"/>
        <v>0</v>
      </c>
      <c r="V98" s="522">
        <f t="shared" si="29"/>
        <v>0</v>
      </c>
      <c r="W98" s="523">
        <f t="shared" si="30"/>
        <v>0</v>
      </c>
      <c r="X98" s="522">
        <f t="shared" si="31"/>
        <v>0</v>
      </c>
      <c r="Y98" s="523">
        <f t="shared" si="32"/>
        <v>0</v>
      </c>
      <c r="AA98" s="517"/>
      <c r="AB98" s="517" t="e">
        <f t="shared" si="37"/>
        <v>#VALUE!</v>
      </c>
      <c r="AC98" s="524"/>
      <c r="AD98" s="520" t="s">
        <v>166</v>
      </c>
      <c r="AE98" s="519" t="str">
        <f t="shared" si="41"/>
        <v>Spese per progetti finanziati da Fondazioni e Cesv</v>
      </c>
      <c r="AF98" s="526" t="s">
        <v>184</v>
      </c>
      <c r="AG98" s="499" t="str">
        <f t="shared" si="38"/>
        <v>-u47 - Accred. somme per  Spese per progetti finanziati da Fondazioni e Cesv</v>
      </c>
      <c r="AH98" s="499" t="str">
        <f t="shared" si="39"/>
        <v/>
      </c>
    </row>
    <row r="99" spans="1:34" x14ac:dyDescent="0.2">
      <c r="A99" s="134"/>
      <c r="B99" s="156" t="str">
        <f t="shared" si="40"/>
        <v/>
      </c>
      <c r="C99" s="128" t="b">
        <f t="shared" si="33"/>
        <v>0</v>
      </c>
      <c r="D99" s="136"/>
      <c r="E99" s="143" t="b">
        <f t="shared" si="34"/>
        <v>0</v>
      </c>
      <c r="F99" s="137"/>
      <c r="G99" s="413"/>
      <c r="H99" s="414"/>
      <c r="I99" s="413"/>
      <c r="J99" s="414"/>
      <c r="K99" s="413"/>
      <c r="L99" s="414"/>
      <c r="M99" s="140" t="str">
        <f t="shared" si="35"/>
        <v/>
      </c>
      <c r="N99" s="534"/>
      <c r="O99" s="534"/>
      <c r="P99" s="529" t="s">
        <v>166</v>
      </c>
      <c r="Q99" s="513">
        <f t="shared" si="23"/>
        <v>0</v>
      </c>
      <c r="R99" s="499" t="str">
        <f t="shared" si="36"/>
        <v/>
      </c>
      <c r="T99" s="522">
        <f t="shared" si="27"/>
        <v>0</v>
      </c>
      <c r="U99" s="523">
        <f t="shared" si="28"/>
        <v>0</v>
      </c>
      <c r="V99" s="522">
        <f t="shared" si="29"/>
        <v>0</v>
      </c>
      <c r="W99" s="523">
        <f t="shared" si="30"/>
        <v>0</v>
      </c>
      <c r="X99" s="522">
        <f t="shared" si="31"/>
        <v>0</v>
      </c>
      <c r="Y99" s="523">
        <f t="shared" si="32"/>
        <v>0</v>
      </c>
      <c r="AA99" s="517"/>
      <c r="AB99" s="517" t="e">
        <f t="shared" si="37"/>
        <v>#VALUE!</v>
      </c>
      <c r="AC99" s="524"/>
      <c r="AD99" s="520" t="s">
        <v>167</v>
      </c>
      <c r="AE99" s="519" t="str">
        <f t="shared" si="41"/>
        <v>Spese per progetti e iniziative di Solidarietà</v>
      </c>
      <c r="AF99" s="526" t="s">
        <v>184</v>
      </c>
      <c r="AG99" s="499" t="str">
        <f t="shared" si="38"/>
        <v>-u48 - Accred. somme per  Spese per progetti e iniziative di Solidarietà</v>
      </c>
      <c r="AH99" s="499" t="str">
        <f t="shared" si="39"/>
        <v/>
      </c>
    </row>
    <row r="100" spans="1:34" x14ac:dyDescent="0.2">
      <c r="A100" s="134"/>
      <c r="B100" s="156" t="str">
        <f t="shared" si="40"/>
        <v/>
      </c>
      <c r="C100" s="128" t="b">
        <f t="shared" si="33"/>
        <v>0</v>
      </c>
      <c r="D100" s="136"/>
      <c r="E100" s="143" t="b">
        <f t="shared" si="34"/>
        <v>0</v>
      </c>
      <c r="F100" s="137"/>
      <c r="G100" s="413"/>
      <c r="H100" s="414"/>
      <c r="I100" s="413"/>
      <c r="J100" s="414"/>
      <c r="K100" s="413"/>
      <c r="L100" s="414"/>
      <c r="M100" s="140" t="str">
        <f t="shared" si="35"/>
        <v/>
      </c>
      <c r="N100" s="534"/>
      <c r="O100" s="534"/>
      <c r="P100" s="529" t="s">
        <v>167</v>
      </c>
      <c r="Q100" s="513">
        <f t="shared" si="23"/>
        <v>0</v>
      </c>
      <c r="R100" s="499" t="str">
        <f t="shared" si="36"/>
        <v/>
      </c>
      <c r="T100" s="522">
        <f t="shared" si="27"/>
        <v>0</v>
      </c>
      <c r="U100" s="523">
        <f t="shared" si="28"/>
        <v>0</v>
      </c>
      <c r="V100" s="522">
        <f t="shared" si="29"/>
        <v>0</v>
      </c>
      <c r="W100" s="523">
        <f t="shared" si="30"/>
        <v>0</v>
      </c>
      <c r="X100" s="522">
        <f t="shared" si="31"/>
        <v>0</v>
      </c>
      <c r="Y100" s="523">
        <f t="shared" si="32"/>
        <v>0</v>
      </c>
      <c r="AA100" s="517"/>
      <c r="AB100" s="517" t="e">
        <f t="shared" si="37"/>
        <v>#VALUE!</v>
      </c>
      <c r="AC100" s="524"/>
      <c r="AD100" s="520" t="s">
        <v>168</v>
      </c>
      <c r="AE100" s="519" t="str">
        <f t="shared" si="41"/>
        <v>Spese impreviste</v>
      </c>
      <c r="AF100" s="526" t="s">
        <v>184</v>
      </c>
      <c r="AG100" s="499" t="str">
        <f t="shared" si="38"/>
        <v>-u49 - Accred. somme per  Spese impreviste</v>
      </c>
      <c r="AH100" s="499" t="str">
        <f t="shared" si="39"/>
        <v/>
      </c>
    </row>
    <row r="101" spans="1:34" x14ac:dyDescent="0.2">
      <c r="A101" s="134"/>
      <c r="B101" s="156" t="str">
        <f t="shared" si="40"/>
        <v/>
      </c>
      <c r="C101" s="128" t="b">
        <f t="shared" si="33"/>
        <v>0</v>
      </c>
      <c r="D101" s="136"/>
      <c r="E101" s="143" t="b">
        <f t="shared" si="34"/>
        <v>0</v>
      </c>
      <c r="F101" s="137"/>
      <c r="G101" s="413"/>
      <c r="H101" s="414"/>
      <c r="I101" s="413"/>
      <c r="J101" s="414"/>
      <c r="K101" s="413"/>
      <c r="L101" s="414"/>
      <c r="M101" s="140" t="str">
        <f t="shared" si="35"/>
        <v/>
      </c>
      <c r="N101" s="534"/>
      <c r="O101" s="534"/>
      <c r="P101" s="529" t="s">
        <v>168</v>
      </c>
      <c r="Q101" s="513">
        <f t="shared" si="23"/>
        <v>0</v>
      </c>
      <c r="R101" s="499" t="str">
        <f t="shared" si="36"/>
        <v/>
      </c>
      <c r="T101" s="522">
        <f t="shared" si="27"/>
        <v>0</v>
      </c>
      <c r="U101" s="523">
        <f t="shared" si="28"/>
        <v>0</v>
      </c>
      <c r="V101" s="522">
        <f t="shared" si="29"/>
        <v>0</v>
      </c>
      <c r="W101" s="523">
        <f t="shared" si="30"/>
        <v>0</v>
      </c>
      <c r="X101" s="522">
        <f t="shared" si="31"/>
        <v>0</v>
      </c>
      <c r="Y101" s="523">
        <f t="shared" si="32"/>
        <v>0</v>
      </c>
      <c r="AA101" s="517"/>
      <c r="AB101" s="517" t="e">
        <f t="shared" si="37"/>
        <v>#VALUE!</v>
      </c>
      <c r="AC101" s="524"/>
      <c r="AD101" s="520" t="s">
        <v>169</v>
      </c>
      <c r="AE101" s="519" t="str">
        <f t="shared" si="41"/>
        <v>retribuzione dipendente</v>
      </c>
      <c r="AF101" s="526" t="s">
        <v>184</v>
      </c>
      <c r="AG101" s="499" t="str">
        <f t="shared" si="38"/>
        <v>-u50 - Accred. somme per  retribuzione dipendente</v>
      </c>
      <c r="AH101" s="499" t="str">
        <f t="shared" si="39"/>
        <v/>
      </c>
    </row>
    <row r="102" spans="1:34" ht="13.5" thickBot="1" x14ac:dyDescent="0.25">
      <c r="A102" s="134"/>
      <c r="B102" s="156" t="str">
        <f t="shared" si="40"/>
        <v/>
      </c>
      <c r="C102" s="128" t="b">
        <f t="shared" si="33"/>
        <v>0</v>
      </c>
      <c r="D102" s="136"/>
      <c r="E102" s="143" t="b">
        <f t="shared" si="34"/>
        <v>0</v>
      </c>
      <c r="F102" s="137"/>
      <c r="G102" s="413"/>
      <c r="H102" s="414"/>
      <c r="I102" s="413"/>
      <c r="J102" s="414"/>
      <c r="K102" s="413"/>
      <c r="L102" s="414"/>
      <c r="M102" s="140" t="str">
        <f t="shared" si="35"/>
        <v/>
      </c>
      <c r="N102" s="534"/>
      <c r="O102" s="534"/>
      <c r="P102" s="529" t="s">
        <v>169</v>
      </c>
      <c r="Q102" s="513">
        <f t="shared" si="23"/>
        <v>0</v>
      </c>
      <c r="R102" s="499" t="str">
        <f t="shared" si="36"/>
        <v/>
      </c>
      <c r="T102" s="522">
        <f t="shared" si="27"/>
        <v>0</v>
      </c>
      <c r="U102" s="523">
        <f t="shared" si="28"/>
        <v>0</v>
      </c>
      <c r="V102" s="522">
        <f t="shared" si="29"/>
        <v>0</v>
      </c>
      <c r="W102" s="523">
        <f t="shared" si="30"/>
        <v>0</v>
      </c>
      <c r="X102" s="522">
        <f t="shared" si="31"/>
        <v>0</v>
      </c>
      <c r="Y102" s="523">
        <f t="shared" si="32"/>
        <v>0</v>
      </c>
      <c r="AA102" s="517"/>
      <c r="AB102" s="517" t="e">
        <f t="shared" si="37"/>
        <v>#VALUE!</v>
      </c>
      <c r="AC102" s="524"/>
      <c r="AD102" s="520" t="s">
        <v>178</v>
      </c>
      <c r="AE102" s="519" t="str">
        <f t="shared" si="41"/>
        <v>oneri sociali</v>
      </c>
      <c r="AF102" s="526" t="s">
        <v>184</v>
      </c>
      <c r="AG102" s="499" t="str">
        <f t="shared" si="38"/>
        <v>-u51 - Accred. somme per  oneri sociali</v>
      </c>
      <c r="AH102" s="499" t="str">
        <f t="shared" si="39"/>
        <v/>
      </c>
    </row>
    <row r="103" spans="1:34" ht="14.25" thickTop="1" thickBot="1" x14ac:dyDescent="0.25">
      <c r="A103" s="170"/>
      <c r="B103" s="171" t="str">
        <f>IF(Q103&gt;0.00001,#REF!+1,"")</f>
        <v/>
      </c>
      <c r="C103" s="172"/>
      <c r="D103" s="173"/>
      <c r="E103" s="173"/>
      <c r="F103" s="174"/>
      <c r="G103" s="175"/>
      <c r="H103" s="175"/>
      <c r="I103" s="175"/>
      <c r="J103" s="175"/>
      <c r="K103" s="175"/>
      <c r="L103" s="175"/>
      <c r="M103" s="176" t="str">
        <f>IF(SUM(G103:L103)&gt;0.00001,#REF!+G103-H103+K103-L103,"")</f>
        <v/>
      </c>
      <c r="N103" s="534"/>
      <c r="O103" s="534"/>
      <c r="P103" s="529" t="s">
        <v>178</v>
      </c>
      <c r="Q103" s="513"/>
      <c r="T103" s="522">
        <f t="shared" si="27"/>
        <v>0</v>
      </c>
      <c r="U103" s="523">
        <f t="shared" si="28"/>
        <v>0</v>
      </c>
      <c r="V103" s="522">
        <f t="shared" si="29"/>
        <v>0</v>
      </c>
      <c r="W103" s="523">
        <f t="shared" si="30"/>
        <v>0</v>
      </c>
      <c r="X103" s="522">
        <f t="shared" si="31"/>
        <v>0</v>
      </c>
      <c r="Y103" s="523">
        <f t="shared" si="32"/>
        <v>0</v>
      </c>
      <c r="AA103" s="517"/>
      <c r="AB103" s="517"/>
      <c r="AC103" s="530"/>
      <c r="AD103" s="520" t="s">
        <v>170</v>
      </c>
      <c r="AE103" s="519" t="str">
        <f t="shared" si="41"/>
        <v>TFR</v>
      </c>
      <c r="AF103" s="526" t="s">
        <v>184</v>
      </c>
      <c r="AG103" s="499" t="str">
        <f t="shared" si="38"/>
        <v>-u52 - Accred. somme per  TFR</v>
      </c>
      <c r="AH103" s="499" t="str">
        <f t="shared" si="39"/>
        <v/>
      </c>
    </row>
    <row r="104" spans="1:34" ht="13.5" thickTop="1" x14ac:dyDescent="0.2">
      <c r="A104" s="702" t="s">
        <v>15</v>
      </c>
      <c r="B104" s="703"/>
      <c r="C104" s="703"/>
      <c r="D104" s="703"/>
      <c r="E104" s="703"/>
      <c r="F104" s="703"/>
      <c r="G104" s="708" t="s">
        <v>9</v>
      </c>
      <c r="H104" s="708"/>
      <c r="I104" s="697" t="str">
        <f>I8</f>
        <v>BANCA XXXX</v>
      </c>
      <c r="J104" s="698"/>
      <c r="K104" s="696" t="str">
        <f>K8</f>
        <v>BANCA Agricola pop</v>
      </c>
      <c r="L104" s="696"/>
      <c r="M104" s="692" t="s">
        <v>7</v>
      </c>
      <c r="N104" s="505"/>
      <c r="O104" s="505"/>
      <c r="P104" s="529" t="s">
        <v>170</v>
      </c>
      <c r="Q104" s="513"/>
      <c r="T104" s="522" t="str">
        <f t="shared" si="27"/>
        <v>C A S S A</v>
      </c>
      <c r="U104" s="523">
        <f t="shared" si="28"/>
        <v>0</v>
      </c>
      <c r="V104" s="522" t="str">
        <f t="shared" si="29"/>
        <v>BANCA XXXX</v>
      </c>
      <c r="W104" s="523">
        <f t="shared" si="30"/>
        <v>0</v>
      </c>
      <c r="X104" s="522" t="str">
        <f t="shared" si="31"/>
        <v>BANCA Agricola pop</v>
      </c>
      <c r="Y104" s="523">
        <f t="shared" si="32"/>
        <v>0</v>
      </c>
      <c r="AA104" s="517"/>
      <c r="AB104" s="517"/>
      <c r="AC104" s="530"/>
      <c r="AD104" s="520" t="s">
        <v>171</v>
      </c>
      <c r="AE104" s="519" t="str">
        <f t="shared" si="41"/>
        <v xml:space="preserve">T O T A L E   </v>
      </c>
      <c r="AF104" s="526" t="s">
        <v>184</v>
      </c>
      <c r="AG104" s="499" t="str">
        <f t="shared" si="38"/>
        <v xml:space="preserve">-u53 - Accred. somme per  T O T A L E   </v>
      </c>
      <c r="AH104" s="499" t="str">
        <f t="shared" si="39"/>
        <v/>
      </c>
    </row>
    <row r="105" spans="1:34" x14ac:dyDescent="0.2">
      <c r="A105" s="704"/>
      <c r="B105" s="705"/>
      <c r="C105" s="705"/>
      <c r="D105" s="705"/>
      <c r="E105" s="705"/>
      <c r="F105" s="705"/>
      <c r="G105" s="152" t="s">
        <v>2</v>
      </c>
      <c r="H105" s="152" t="s">
        <v>3</v>
      </c>
      <c r="I105" s="152" t="s">
        <v>2</v>
      </c>
      <c r="J105" s="152" t="s">
        <v>3</v>
      </c>
      <c r="K105" s="152" t="s">
        <v>2</v>
      </c>
      <c r="L105" s="152" t="s">
        <v>3</v>
      </c>
      <c r="M105" s="693"/>
      <c r="N105" s="505"/>
      <c r="O105" s="505"/>
      <c r="P105" s="529" t="s">
        <v>171</v>
      </c>
      <c r="Q105" s="513"/>
      <c r="T105" s="522" t="str">
        <f t="shared" si="27"/>
        <v>ENTRATE</v>
      </c>
      <c r="U105" s="523" t="str">
        <f t="shared" si="28"/>
        <v>USCITE</v>
      </c>
      <c r="V105" s="522" t="str">
        <f t="shared" si="29"/>
        <v>ENTRATE</v>
      </c>
      <c r="W105" s="523" t="str">
        <f t="shared" si="30"/>
        <v>USCITE</v>
      </c>
      <c r="X105" s="522" t="str">
        <f t="shared" si="31"/>
        <v>ENTRATE</v>
      </c>
      <c r="Y105" s="523" t="str">
        <f t="shared" si="32"/>
        <v>USCITE</v>
      </c>
      <c r="AA105" s="517"/>
      <c r="AB105" s="517"/>
      <c r="AC105" s="530"/>
      <c r="AD105" s="520" t="s">
        <v>172</v>
      </c>
      <c r="AE105" s="519" t="str">
        <f t="shared" si="41"/>
        <v>PARTITE DI GIRO:</v>
      </c>
      <c r="AF105" s="526" t="s">
        <v>184</v>
      </c>
      <c r="AG105" s="499" t="str">
        <f t="shared" si="38"/>
        <v>-u54 - Accred. somme per  PARTITE DI GIRO:</v>
      </c>
      <c r="AH105" s="499" t="str">
        <f t="shared" si="39"/>
        <v/>
      </c>
    </row>
    <row r="106" spans="1:34" x14ac:dyDescent="0.2">
      <c r="A106" s="694" t="s">
        <v>12</v>
      </c>
      <c r="B106" s="695"/>
      <c r="C106" s="695"/>
      <c r="D106" s="695"/>
      <c r="E106" s="695"/>
      <c r="F106" s="695"/>
      <c r="G106" s="153">
        <f t="shared" ref="G106:L106" si="42">SUM(G77:G102)</f>
        <v>0</v>
      </c>
      <c r="H106" s="153">
        <f t="shared" si="42"/>
        <v>0</v>
      </c>
      <c r="I106" s="153">
        <f t="shared" si="42"/>
        <v>0</v>
      </c>
      <c r="J106" s="153">
        <f t="shared" si="42"/>
        <v>0</v>
      </c>
      <c r="K106" s="153">
        <f t="shared" si="42"/>
        <v>0</v>
      </c>
      <c r="L106" s="153">
        <f t="shared" si="42"/>
        <v>0</v>
      </c>
      <c r="M106" s="154">
        <f>G106-H106+I106-J106+K106-L106</f>
        <v>0</v>
      </c>
      <c r="N106" s="534"/>
      <c r="O106" s="534"/>
      <c r="P106" s="529" t="s">
        <v>172</v>
      </c>
      <c r="Q106" s="513"/>
      <c r="T106" s="522">
        <f t="shared" si="27"/>
        <v>0</v>
      </c>
      <c r="U106" s="523">
        <f t="shared" si="28"/>
        <v>0</v>
      </c>
      <c r="V106" s="522">
        <f t="shared" si="29"/>
        <v>0</v>
      </c>
      <c r="W106" s="523">
        <f t="shared" si="30"/>
        <v>0</v>
      </c>
      <c r="X106" s="522">
        <f t="shared" si="31"/>
        <v>0</v>
      </c>
      <c r="Y106" s="523">
        <f t="shared" si="32"/>
        <v>0</v>
      </c>
      <c r="AA106" s="517"/>
      <c r="AB106" s="517"/>
      <c r="AC106" s="530"/>
      <c r="AD106" s="520" t="s">
        <v>173</v>
      </c>
      <c r="AE106" s="519" t="str">
        <f t="shared" si="41"/>
        <v>Organizzazione Assemblea Nazionale</v>
      </c>
      <c r="AF106" s="526" t="s">
        <v>184</v>
      </c>
      <c r="AG106" s="499" t="str">
        <f t="shared" si="38"/>
        <v>-u55 - Accred. somme per  Organizzazione Assemblea Nazionale</v>
      </c>
      <c r="AH106" s="499" t="str">
        <f t="shared" si="39"/>
        <v/>
      </c>
    </row>
    <row r="107" spans="1:34" x14ac:dyDescent="0.2">
      <c r="A107" s="694" t="s">
        <v>14</v>
      </c>
      <c r="B107" s="695"/>
      <c r="C107" s="695"/>
      <c r="D107" s="695"/>
      <c r="E107" s="695"/>
      <c r="F107" s="695"/>
      <c r="G107" s="153">
        <f t="shared" ref="G107:M107" si="43">G75</f>
        <v>434.24</v>
      </c>
      <c r="H107" s="153">
        <f t="shared" si="43"/>
        <v>0</v>
      </c>
      <c r="I107" s="153">
        <f t="shared" si="43"/>
        <v>17740.45</v>
      </c>
      <c r="J107" s="153">
        <f t="shared" si="43"/>
        <v>29.94</v>
      </c>
      <c r="K107" s="153">
        <f t="shared" si="43"/>
        <v>95.99</v>
      </c>
      <c r="L107" s="153">
        <f t="shared" si="43"/>
        <v>0</v>
      </c>
      <c r="M107" s="154">
        <f t="shared" si="43"/>
        <v>18240.740000000005</v>
      </c>
      <c r="N107" s="534"/>
      <c r="O107" s="534"/>
      <c r="P107" s="529" t="s">
        <v>173</v>
      </c>
      <c r="Q107" s="513"/>
      <c r="T107" s="522">
        <f t="shared" si="27"/>
        <v>434.24</v>
      </c>
      <c r="U107" s="523">
        <f t="shared" si="28"/>
        <v>0</v>
      </c>
      <c r="V107" s="522">
        <f t="shared" si="29"/>
        <v>17740.45</v>
      </c>
      <c r="W107" s="523">
        <f t="shared" si="30"/>
        <v>29.94</v>
      </c>
      <c r="X107" s="522">
        <f t="shared" si="31"/>
        <v>95.99</v>
      </c>
      <c r="Y107" s="523">
        <f t="shared" si="32"/>
        <v>0</v>
      </c>
      <c r="AA107" s="517"/>
      <c r="AB107" s="517"/>
      <c r="AC107" s="530"/>
      <c r="AD107" s="520" t="s">
        <v>174</v>
      </c>
      <c r="AE107" s="519" t="str">
        <f t="shared" si="41"/>
        <v>Spese partecipazione soci ad eventi associativi</v>
      </c>
      <c r="AF107" s="526" t="s">
        <v>184</v>
      </c>
      <c r="AG107" s="499" t="str">
        <f t="shared" si="38"/>
        <v>-u56 - Accred. somme per  Spese partecipazione soci ad eventi associativi</v>
      </c>
      <c r="AH107" s="499" t="str">
        <f t="shared" si="39"/>
        <v/>
      </c>
    </row>
    <row r="108" spans="1:34" x14ac:dyDescent="0.2">
      <c r="A108" s="700" t="s">
        <v>13</v>
      </c>
      <c r="B108" s="701"/>
      <c r="C108" s="701"/>
      <c r="D108" s="701"/>
      <c r="E108" s="701"/>
      <c r="F108" s="701"/>
      <c r="G108" s="153">
        <f t="shared" ref="G108:M108" si="44">G106+G107</f>
        <v>434.24</v>
      </c>
      <c r="H108" s="153">
        <f t="shared" si="44"/>
        <v>0</v>
      </c>
      <c r="I108" s="153">
        <f t="shared" si="44"/>
        <v>17740.45</v>
      </c>
      <c r="J108" s="153">
        <f t="shared" si="44"/>
        <v>29.94</v>
      </c>
      <c r="K108" s="153">
        <f t="shared" si="44"/>
        <v>95.99</v>
      </c>
      <c r="L108" s="153">
        <f t="shared" si="44"/>
        <v>0</v>
      </c>
      <c r="M108" s="154">
        <f t="shared" si="44"/>
        <v>18240.740000000005</v>
      </c>
      <c r="N108" s="534"/>
      <c r="O108" s="534"/>
      <c r="P108" s="529" t="s">
        <v>174</v>
      </c>
      <c r="Q108" s="513"/>
      <c r="T108" s="522">
        <f t="shared" si="27"/>
        <v>434.24</v>
      </c>
      <c r="U108" s="523">
        <f t="shared" si="28"/>
        <v>0</v>
      </c>
      <c r="V108" s="522">
        <f t="shared" si="29"/>
        <v>17740.45</v>
      </c>
      <c r="W108" s="523">
        <f t="shared" si="30"/>
        <v>29.94</v>
      </c>
      <c r="X108" s="522">
        <f t="shared" si="31"/>
        <v>95.99</v>
      </c>
      <c r="Y108" s="523">
        <f t="shared" si="32"/>
        <v>0</v>
      </c>
      <c r="AA108" s="517"/>
      <c r="AB108" s="517"/>
      <c r="AC108" s="530"/>
      <c r="AD108" s="520" t="s">
        <v>175</v>
      </c>
      <c r="AE108" s="519" t="e">
        <f t="shared" si="41"/>
        <v>#REF!</v>
      </c>
      <c r="AF108" s="526" t="s">
        <v>184</v>
      </c>
      <c r="AG108" s="499" t="e">
        <f t="shared" si="38"/>
        <v>#REF!</v>
      </c>
      <c r="AH108" s="499" t="str">
        <f t="shared" si="39"/>
        <v/>
      </c>
    </row>
    <row r="109" spans="1:34" ht="13.5" thickBot="1" x14ac:dyDescent="0.25">
      <c r="A109" s="706" t="s">
        <v>16</v>
      </c>
      <c r="B109" s="707"/>
      <c r="C109" s="707"/>
      <c r="D109" s="707"/>
      <c r="E109" s="707"/>
      <c r="F109" s="707"/>
      <c r="G109" s="699">
        <f>G108-H108</f>
        <v>434.24</v>
      </c>
      <c r="H109" s="699"/>
      <c r="I109" s="699">
        <f>I108-J108</f>
        <v>17710.510000000002</v>
      </c>
      <c r="J109" s="699"/>
      <c r="K109" s="699">
        <f>K108-L108</f>
        <v>95.99</v>
      </c>
      <c r="L109" s="699"/>
      <c r="M109" s="155">
        <f>G109+I109+K109</f>
        <v>18240.740000000005</v>
      </c>
      <c r="N109" s="536"/>
      <c r="O109" s="536"/>
      <c r="P109" s="529" t="s">
        <v>175</v>
      </c>
      <c r="Q109" s="513"/>
      <c r="T109" s="522">
        <f t="shared" si="27"/>
        <v>434.24</v>
      </c>
      <c r="U109" s="523">
        <f t="shared" si="28"/>
        <v>0</v>
      </c>
      <c r="V109" s="522">
        <f t="shared" si="29"/>
        <v>17710.510000000002</v>
      </c>
      <c r="W109" s="523">
        <f t="shared" si="30"/>
        <v>0</v>
      </c>
      <c r="X109" s="522">
        <f t="shared" si="31"/>
        <v>95.99</v>
      </c>
      <c r="Y109" s="523">
        <f t="shared" si="32"/>
        <v>0</v>
      </c>
      <c r="AA109" s="517"/>
      <c r="AB109" s="517"/>
      <c r="AC109" s="530"/>
      <c r="AD109" s="520" t="s">
        <v>176</v>
      </c>
      <c r="AE109" s="519" t="e">
        <f t="shared" si="41"/>
        <v>#REF!</v>
      </c>
      <c r="AF109" s="526" t="s">
        <v>184</v>
      </c>
      <c r="AG109" s="499" t="e">
        <f t="shared" si="38"/>
        <v>#REF!</v>
      </c>
      <c r="AH109" s="499" t="str">
        <f t="shared" si="39"/>
        <v/>
      </c>
    </row>
    <row r="110" spans="1:34" ht="13.5" thickTop="1" x14ac:dyDescent="0.2">
      <c r="A110" s="160"/>
      <c r="B110" s="156" t="str">
        <f>IF(Q110&gt;0.00001,B102+1,"")</f>
        <v/>
      </c>
      <c r="C110" s="128" t="b">
        <f t="shared" ref="C110:C135" si="45">IF(G110+I110+K110&gt;0,"e",IF(H110+J110+L110&gt;0,"u",IF(G110+H110+I110+J110+K110+L110&lt;0,"")))</f>
        <v>0</v>
      </c>
      <c r="D110" s="161"/>
      <c r="E110" s="143" t="b">
        <f t="shared" ref="E110:E135" si="46">IF(Q110&gt;0.0001,1)</f>
        <v>0</v>
      </c>
      <c r="F110" s="137"/>
      <c r="G110" s="411"/>
      <c r="H110" s="412"/>
      <c r="I110" s="411"/>
      <c r="J110" s="412"/>
      <c r="K110" s="411"/>
      <c r="L110" s="412"/>
      <c r="M110" s="159" t="str">
        <f t="shared" ref="M110:M135" si="47">IF(SUM(G110:L110)&gt;0.00001,M109+G110-H110+I110-J110+K110-L110,"")</f>
        <v/>
      </c>
      <c r="N110" s="534"/>
      <c r="O110" s="534"/>
      <c r="P110" s="529" t="s">
        <v>176</v>
      </c>
      <c r="Q110" s="513">
        <f t="shared" si="23"/>
        <v>0</v>
      </c>
      <c r="R110" s="499" t="str">
        <f t="shared" si="36"/>
        <v/>
      </c>
      <c r="T110" s="522">
        <f t="shared" si="27"/>
        <v>0</v>
      </c>
      <c r="U110" s="523">
        <f t="shared" si="28"/>
        <v>0</v>
      </c>
      <c r="V110" s="522">
        <f t="shared" si="29"/>
        <v>0</v>
      </c>
      <c r="W110" s="523">
        <f t="shared" si="30"/>
        <v>0</v>
      </c>
      <c r="X110" s="522">
        <f t="shared" si="31"/>
        <v>0</v>
      </c>
      <c r="Y110" s="523">
        <f t="shared" si="32"/>
        <v>0</v>
      </c>
      <c r="AA110" s="517"/>
      <c r="AB110" s="517" t="e">
        <f t="shared" si="37"/>
        <v>#VALUE!</v>
      </c>
      <c r="AC110" s="524"/>
      <c r="AD110" s="520" t="s">
        <v>177</v>
      </c>
      <c r="AE110" s="519" t="e">
        <f t="shared" si="41"/>
        <v>#REF!</v>
      </c>
      <c r="AF110" s="526" t="s">
        <v>184</v>
      </c>
      <c r="AG110" s="499" t="e">
        <f t="shared" si="38"/>
        <v>#REF!</v>
      </c>
      <c r="AH110" s="499" t="str">
        <f t="shared" si="39"/>
        <v/>
      </c>
    </row>
    <row r="111" spans="1:34" x14ac:dyDescent="0.2">
      <c r="A111" s="134"/>
      <c r="B111" s="156" t="str">
        <f t="shared" ref="B111:B135" si="48">IF(Q111&gt;0.00001,B110+1,"")</f>
        <v/>
      </c>
      <c r="C111" s="128" t="b">
        <f t="shared" si="45"/>
        <v>0</v>
      </c>
      <c r="D111" s="136"/>
      <c r="E111" s="143" t="b">
        <f t="shared" si="46"/>
        <v>0</v>
      </c>
      <c r="F111" s="137"/>
      <c r="G111" s="413"/>
      <c r="H111" s="414"/>
      <c r="I111" s="413"/>
      <c r="J111" s="414"/>
      <c r="K111" s="413"/>
      <c r="L111" s="414"/>
      <c r="M111" s="140" t="str">
        <f t="shared" si="47"/>
        <v/>
      </c>
      <c r="N111" s="534"/>
      <c r="O111" s="534"/>
      <c r="P111" s="529" t="s">
        <v>177</v>
      </c>
      <c r="Q111" s="513">
        <f t="shared" si="23"/>
        <v>0</v>
      </c>
      <c r="R111" s="499" t="str">
        <f t="shared" si="36"/>
        <v/>
      </c>
      <c r="T111" s="522">
        <f t="shared" si="27"/>
        <v>0</v>
      </c>
      <c r="U111" s="523">
        <f t="shared" si="28"/>
        <v>0</v>
      </c>
      <c r="V111" s="522">
        <f t="shared" si="29"/>
        <v>0</v>
      </c>
      <c r="W111" s="523">
        <f t="shared" si="30"/>
        <v>0</v>
      </c>
      <c r="X111" s="522">
        <f t="shared" si="31"/>
        <v>0</v>
      </c>
      <c r="Y111" s="523">
        <f t="shared" si="32"/>
        <v>0</v>
      </c>
      <c r="AA111" s="517"/>
      <c r="AB111" s="517" t="e">
        <f t="shared" si="37"/>
        <v>#VALUE!</v>
      </c>
      <c r="AC111" s="524"/>
      <c r="AD111" s="520" t="s">
        <v>187</v>
      </c>
      <c r="AE111" s="519" t="s">
        <v>190</v>
      </c>
      <c r="AF111" s="532" t="s">
        <v>188</v>
      </c>
      <c r="AG111" s="499" t="str">
        <f t="shared" si="38"/>
        <v>pr     - Prelevamento contanti da banca</v>
      </c>
      <c r="AH111" s="499" t="str">
        <f t="shared" si="39"/>
        <v/>
      </c>
    </row>
    <row r="112" spans="1:34" x14ac:dyDescent="0.2">
      <c r="A112" s="134"/>
      <c r="B112" s="156" t="str">
        <f t="shared" si="48"/>
        <v/>
      </c>
      <c r="C112" s="128" t="b">
        <f t="shared" si="45"/>
        <v>0</v>
      </c>
      <c r="D112" s="136"/>
      <c r="E112" s="143" t="b">
        <f t="shared" si="46"/>
        <v>0</v>
      </c>
      <c r="F112" s="137"/>
      <c r="G112" s="413"/>
      <c r="H112" s="414"/>
      <c r="I112" s="413"/>
      <c r="J112" s="414"/>
      <c r="K112" s="413"/>
      <c r="L112" s="414"/>
      <c r="M112" s="140" t="str">
        <f t="shared" si="47"/>
        <v/>
      </c>
      <c r="N112" s="534"/>
      <c r="O112" s="534"/>
      <c r="P112" s="521"/>
      <c r="Q112" s="513">
        <f t="shared" si="23"/>
        <v>0</v>
      </c>
      <c r="R112" s="499" t="str">
        <f t="shared" si="36"/>
        <v/>
      </c>
      <c r="T112" s="522">
        <f t="shared" si="27"/>
        <v>0</v>
      </c>
      <c r="U112" s="523">
        <f t="shared" si="28"/>
        <v>0</v>
      </c>
      <c r="V112" s="522">
        <f t="shared" si="29"/>
        <v>0</v>
      </c>
      <c r="W112" s="523">
        <f t="shared" si="30"/>
        <v>0</v>
      </c>
      <c r="X112" s="522">
        <f t="shared" si="31"/>
        <v>0</v>
      </c>
      <c r="Y112" s="523">
        <f t="shared" si="32"/>
        <v>0</v>
      </c>
      <c r="AA112" s="517"/>
      <c r="AB112" s="517" t="e">
        <f t="shared" si="37"/>
        <v>#VALUE!</v>
      </c>
      <c r="AC112" s="524"/>
      <c r="AD112" s="520" t="s">
        <v>189</v>
      </c>
      <c r="AE112" s="519" t="s">
        <v>191</v>
      </c>
      <c r="AF112" s="532" t="s">
        <v>192</v>
      </c>
      <c r="AG112" s="499" t="str">
        <f t="shared" si="38"/>
        <v>ve     - Versamento a banca</v>
      </c>
      <c r="AH112" s="499" t="str">
        <f t="shared" si="39"/>
        <v/>
      </c>
    </row>
    <row r="113" spans="1:34" x14ac:dyDescent="0.2">
      <c r="A113" s="134"/>
      <c r="B113" s="156" t="str">
        <f t="shared" si="48"/>
        <v/>
      </c>
      <c r="C113" s="128" t="b">
        <f t="shared" si="45"/>
        <v>0</v>
      </c>
      <c r="D113" s="136"/>
      <c r="E113" s="143" t="b">
        <f t="shared" si="46"/>
        <v>0</v>
      </c>
      <c r="F113" s="137"/>
      <c r="G113" s="413"/>
      <c r="H113" s="414"/>
      <c r="I113" s="413"/>
      <c r="J113" s="414"/>
      <c r="K113" s="413"/>
      <c r="L113" s="414"/>
      <c r="M113" s="140" t="str">
        <f t="shared" si="47"/>
        <v/>
      </c>
      <c r="N113" s="534"/>
      <c r="O113" s="534"/>
      <c r="P113" s="521"/>
      <c r="Q113" s="513">
        <f t="shared" si="23"/>
        <v>0</v>
      </c>
      <c r="R113" s="499" t="str">
        <f t="shared" si="36"/>
        <v/>
      </c>
      <c r="T113" s="522">
        <f t="shared" si="27"/>
        <v>0</v>
      </c>
      <c r="U113" s="523">
        <f t="shared" si="28"/>
        <v>0</v>
      </c>
      <c r="V113" s="522">
        <f t="shared" si="29"/>
        <v>0</v>
      </c>
      <c r="W113" s="523">
        <f t="shared" si="30"/>
        <v>0</v>
      </c>
      <c r="X113" s="522">
        <f t="shared" si="31"/>
        <v>0</v>
      </c>
      <c r="Y113" s="523">
        <f t="shared" si="32"/>
        <v>0</v>
      </c>
      <c r="AA113" s="517"/>
      <c r="AB113" s="517" t="e">
        <f t="shared" si="37"/>
        <v>#VALUE!</v>
      </c>
      <c r="AC113" s="524"/>
      <c r="AD113" s="520"/>
      <c r="AE113" s="519"/>
      <c r="AF113" s="519"/>
      <c r="AH113" s="499" t="str">
        <f t="shared" si="39"/>
        <v/>
      </c>
    </row>
    <row r="114" spans="1:34" x14ac:dyDescent="0.2">
      <c r="A114" s="134"/>
      <c r="B114" s="156" t="str">
        <f t="shared" si="48"/>
        <v/>
      </c>
      <c r="C114" s="128" t="b">
        <f t="shared" si="45"/>
        <v>0</v>
      </c>
      <c r="D114" s="136"/>
      <c r="E114" s="143" t="b">
        <f t="shared" si="46"/>
        <v>0</v>
      </c>
      <c r="F114" s="137"/>
      <c r="G114" s="413"/>
      <c r="H114" s="414"/>
      <c r="I114" s="413"/>
      <c r="J114" s="414"/>
      <c r="K114" s="413"/>
      <c r="L114" s="414"/>
      <c r="M114" s="140" t="str">
        <f t="shared" si="47"/>
        <v/>
      </c>
      <c r="N114" s="534"/>
      <c r="O114" s="534"/>
      <c r="P114" s="521"/>
      <c r="Q114" s="513">
        <f t="shared" si="23"/>
        <v>0</v>
      </c>
      <c r="R114" s="499" t="str">
        <f t="shared" si="36"/>
        <v/>
      </c>
      <c r="T114" s="522">
        <f t="shared" si="27"/>
        <v>0</v>
      </c>
      <c r="U114" s="523">
        <f t="shared" si="28"/>
        <v>0</v>
      </c>
      <c r="V114" s="522">
        <f t="shared" si="29"/>
        <v>0</v>
      </c>
      <c r="W114" s="523">
        <f t="shared" si="30"/>
        <v>0</v>
      </c>
      <c r="X114" s="522">
        <f t="shared" si="31"/>
        <v>0</v>
      </c>
      <c r="Y114" s="523">
        <f t="shared" si="32"/>
        <v>0</v>
      </c>
      <c r="AA114" s="517"/>
      <c r="AB114" s="517" t="e">
        <f t="shared" si="37"/>
        <v>#VALUE!</v>
      </c>
      <c r="AC114" s="524"/>
      <c r="AD114" s="520"/>
      <c r="AE114" s="519"/>
      <c r="AF114" s="519"/>
      <c r="AH114" s="499" t="str">
        <f t="shared" si="39"/>
        <v/>
      </c>
    </row>
    <row r="115" spans="1:34" x14ac:dyDescent="0.2">
      <c r="A115" s="134"/>
      <c r="B115" s="156" t="str">
        <f t="shared" si="48"/>
        <v/>
      </c>
      <c r="C115" s="128" t="b">
        <f t="shared" si="45"/>
        <v>0</v>
      </c>
      <c r="D115" s="136"/>
      <c r="E115" s="143" t="b">
        <f t="shared" si="46"/>
        <v>0</v>
      </c>
      <c r="F115" s="137"/>
      <c r="G115" s="413"/>
      <c r="H115" s="414"/>
      <c r="I115" s="413"/>
      <c r="J115" s="414"/>
      <c r="K115" s="413"/>
      <c r="L115" s="414"/>
      <c r="M115" s="140" t="str">
        <f t="shared" si="47"/>
        <v/>
      </c>
      <c r="N115" s="534"/>
      <c r="O115" s="534"/>
      <c r="P115" s="521"/>
      <c r="Q115" s="513">
        <f t="shared" si="23"/>
        <v>0</v>
      </c>
      <c r="R115" s="499" t="str">
        <f t="shared" si="36"/>
        <v/>
      </c>
      <c r="T115" s="522">
        <f t="shared" si="27"/>
        <v>0</v>
      </c>
      <c r="U115" s="523">
        <f t="shared" si="28"/>
        <v>0</v>
      </c>
      <c r="V115" s="522">
        <f t="shared" si="29"/>
        <v>0</v>
      </c>
      <c r="W115" s="523">
        <f t="shared" si="30"/>
        <v>0</v>
      </c>
      <c r="X115" s="522">
        <f t="shared" si="31"/>
        <v>0</v>
      </c>
      <c r="Y115" s="523">
        <f t="shared" si="32"/>
        <v>0</v>
      </c>
      <c r="AA115" s="517"/>
      <c r="AB115" s="517" t="e">
        <f t="shared" si="37"/>
        <v>#VALUE!</v>
      </c>
      <c r="AC115" s="524"/>
      <c r="AD115" s="520"/>
      <c r="AE115" s="519"/>
      <c r="AF115" s="519"/>
      <c r="AH115" s="499" t="str">
        <f t="shared" si="39"/>
        <v/>
      </c>
    </row>
    <row r="116" spans="1:34" x14ac:dyDescent="0.2">
      <c r="A116" s="134"/>
      <c r="B116" s="156" t="str">
        <f t="shared" si="48"/>
        <v/>
      </c>
      <c r="C116" s="128" t="b">
        <f t="shared" si="45"/>
        <v>0</v>
      </c>
      <c r="D116" s="136"/>
      <c r="E116" s="143" t="b">
        <f t="shared" si="46"/>
        <v>0</v>
      </c>
      <c r="F116" s="137"/>
      <c r="G116" s="413"/>
      <c r="H116" s="414"/>
      <c r="I116" s="413"/>
      <c r="J116" s="414"/>
      <c r="K116" s="413"/>
      <c r="L116" s="414"/>
      <c r="M116" s="140" t="str">
        <f t="shared" si="47"/>
        <v/>
      </c>
      <c r="N116" s="534"/>
      <c r="O116" s="534"/>
      <c r="P116" s="521"/>
      <c r="Q116" s="513">
        <f t="shared" si="23"/>
        <v>0</v>
      </c>
      <c r="R116" s="499" t="str">
        <f t="shared" si="36"/>
        <v/>
      </c>
      <c r="T116" s="522">
        <f t="shared" si="27"/>
        <v>0</v>
      </c>
      <c r="U116" s="523">
        <f t="shared" si="28"/>
        <v>0</v>
      </c>
      <c r="V116" s="522">
        <f t="shared" si="29"/>
        <v>0</v>
      </c>
      <c r="W116" s="523">
        <f t="shared" si="30"/>
        <v>0</v>
      </c>
      <c r="X116" s="522">
        <f t="shared" si="31"/>
        <v>0</v>
      </c>
      <c r="Y116" s="523">
        <f t="shared" si="32"/>
        <v>0</v>
      </c>
      <c r="AA116" s="517"/>
      <c r="AB116" s="517" t="e">
        <f t="shared" si="37"/>
        <v>#VALUE!</v>
      </c>
      <c r="AC116" s="524"/>
      <c r="AD116" s="520"/>
      <c r="AE116" s="519"/>
      <c r="AF116" s="519"/>
      <c r="AH116" s="499" t="str">
        <f t="shared" si="39"/>
        <v/>
      </c>
    </row>
    <row r="117" spans="1:34" x14ac:dyDescent="0.2">
      <c r="A117" s="134"/>
      <c r="B117" s="156" t="str">
        <f t="shared" si="48"/>
        <v/>
      </c>
      <c r="C117" s="128" t="b">
        <f t="shared" si="45"/>
        <v>0</v>
      </c>
      <c r="D117" s="136"/>
      <c r="E117" s="143" t="b">
        <f t="shared" si="46"/>
        <v>0</v>
      </c>
      <c r="F117" s="137"/>
      <c r="G117" s="413"/>
      <c r="H117" s="414"/>
      <c r="I117" s="413"/>
      <c r="J117" s="414"/>
      <c r="K117" s="413"/>
      <c r="L117" s="414"/>
      <c r="M117" s="140" t="str">
        <f t="shared" si="47"/>
        <v/>
      </c>
      <c r="N117" s="534"/>
      <c r="O117" s="534"/>
      <c r="P117" s="521"/>
      <c r="Q117" s="513">
        <f t="shared" si="23"/>
        <v>0</v>
      </c>
      <c r="R117" s="499" t="str">
        <f t="shared" si="36"/>
        <v/>
      </c>
      <c r="T117" s="522">
        <f t="shared" si="27"/>
        <v>0</v>
      </c>
      <c r="U117" s="523">
        <f t="shared" si="28"/>
        <v>0</v>
      </c>
      <c r="V117" s="522">
        <f t="shared" si="29"/>
        <v>0</v>
      </c>
      <c r="W117" s="523">
        <f t="shared" si="30"/>
        <v>0</v>
      </c>
      <c r="X117" s="522">
        <f t="shared" si="31"/>
        <v>0</v>
      </c>
      <c r="Y117" s="523">
        <f t="shared" si="32"/>
        <v>0</v>
      </c>
      <c r="AA117" s="517"/>
      <c r="AB117" s="517" t="e">
        <f t="shared" si="37"/>
        <v>#VALUE!</v>
      </c>
      <c r="AC117" s="524"/>
      <c r="AD117" s="520"/>
      <c r="AE117" s="519"/>
      <c r="AF117" s="519"/>
      <c r="AH117" s="499" t="str">
        <f t="shared" si="39"/>
        <v/>
      </c>
    </row>
    <row r="118" spans="1:34" x14ac:dyDescent="0.2">
      <c r="A118" s="134"/>
      <c r="B118" s="156" t="str">
        <f t="shared" si="48"/>
        <v/>
      </c>
      <c r="C118" s="128" t="b">
        <f t="shared" si="45"/>
        <v>0</v>
      </c>
      <c r="D118" s="136"/>
      <c r="E118" s="143" t="b">
        <f t="shared" si="46"/>
        <v>0</v>
      </c>
      <c r="F118" s="137"/>
      <c r="G118" s="413"/>
      <c r="H118" s="414"/>
      <c r="I118" s="413"/>
      <c r="J118" s="414"/>
      <c r="K118" s="413"/>
      <c r="L118" s="414"/>
      <c r="M118" s="140" t="str">
        <f t="shared" si="47"/>
        <v/>
      </c>
      <c r="N118" s="534"/>
      <c r="O118" s="534"/>
      <c r="P118" s="521"/>
      <c r="Q118" s="513">
        <f t="shared" si="23"/>
        <v>0</v>
      </c>
      <c r="R118" s="499" t="str">
        <f t="shared" si="36"/>
        <v/>
      </c>
      <c r="T118" s="522">
        <f t="shared" si="27"/>
        <v>0</v>
      </c>
      <c r="U118" s="523">
        <f t="shared" si="28"/>
        <v>0</v>
      </c>
      <c r="V118" s="522">
        <f t="shared" si="29"/>
        <v>0</v>
      </c>
      <c r="W118" s="523">
        <f t="shared" si="30"/>
        <v>0</v>
      </c>
      <c r="X118" s="522">
        <f t="shared" si="31"/>
        <v>0</v>
      </c>
      <c r="Y118" s="523">
        <f t="shared" si="32"/>
        <v>0</v>
      </c>
      <c r="AA118" s="517"/>
      <c r="AB118" s="517" t="e">
        <f t="shared" si="37"/>
        <v>#VALUE!</v>
      </c>
      <c r="AC118" s="524"/>
      <c r="AD118" s="520"/>
      <c r="AE118" s="519"/>
      <c r="AF118" s="519"/>
      <c r="AH118" s="499" t="str">
        <f t="shared" si="39"/>
        <v/>
      </c>
    </row>
    <row r="119" spans="1:34" x14ac:dyDescent="0.2">
      <c r="A119" s="134"/>
      <c r="B119" s="156" t="str">
        <f t="shared" si="48"/>
        <v/>
      </c>
      <c r="C119" s="128" t="b">
        <f t="shared" si="45"/>
        <v>0</v>
      </c>
      <c r="D119" s="136"/>
      <c r="E119" s="143" t="b">
        <f t="shared" si="46"/>
        <v>0</v>
      </c>
      <c r="F119" s="137" t="str">
        <f t="shared" ref="F119:F135" si="49">AH119</f>
        <v/>
      </c>
      <c r="G119" s="413"/>
      <c r="H119" s="414"/>
      <c r="I119" s="413"/>
      <c r="J119" s="414"/>
      <c r="K119" s="413"/>
      <c r="L119" s="414"/>
      <c r="M119" s="140" t="str">
        <f t="shared" si="47"/>
        <v/>
      </c>
      <c r="N119" s="534"/>
      <c r="O119" s="534"/>
      <c r="P119" s="521"/>
      <c r="Q119" s="513">
        <f t="shared" si="23"/>
        <v>0</v>
      </c>
      <c r="R119" s="499" t="str">
        <f t="shared" si="36"/>
        <v/>
      </c>
      <c r="T119" s="522">
        <f t="shared" si="27"/>
        <v>0</v>
      </c>
      <c r="U119" s="523">
        <f t="shared" si="28"/>
        <v>0</v>
      </c>
      <c r="V119" s="522">
        <f t="shared" si="29"/>
        <v>0</v>
      </c>
      <c r="W119" s="523">
        <f t="shared" si="30"/>
        <v>0</v>
      </c>
      <c r="X119" s="522">
        <f t="shared" si="31"/>
        <v>0</v>
      </c>
      <c r="Y119" s="523">
        <f t="shared" si="32"/>
        <v>0</v>
      </c>
      <c r="AA119" s="517"/>
      <c r="AB119" s="517" t="e">
        <f t="shared" si="37"/>
        <v>#VALUE!</v>
      </c>
      <c r="AC119" s="524"/>
      <c r="AD119" s="520"/>
      <c r="AE119" s="519"/>
      <c r="AF119" s="519"/>
      <c r="AH119" s="499" t="str">
        <f t="shared" si="39"/>
        <v/>
      </c>
    </row>
    <row r="120" spans="1:34" x14ac:dyDescent="0.2">
      <c r="A120" s="134"/>
      <c r="B120" s="156" t="str">
        <f t="shared" si="48"/>
        <v/>
      </c>
      <c r="C120" s="128" t="b">
        <f t="shared" si="45"/>
        <v>0</v>
      </c>
      <c r="D120" s="136"/>
      <c r="E120" s="143" t="b">
        <f t="shared" si="46"/>
        <v>0</v>
      </c>
      <c r="F120" s="137" t="str">
        <f t="shared" si="49"/>
        <v/>
      </c>
      <c r="G120" s="413"/>
      <c r="H120" s="414"/>
      <c r="I120" s="413"/>
      <c r="J120" s="414"/>
      <c r="K120" s="413"/>
      <c r="L120" s="414"/>
      <c r="M120" s="140" t="str">
        <f t="shared" si="47"/>
        <v/>
      </c>
      <c r="N120" s="534"/>
      <c r="O120" s="534"/>
      <c r="P120" s="521"/>
      <c r="Q120" s="513">
        <f t="shared" si="23"/>
        <v>0</v>
      </c>
      <c r="R120" s="499" t="str">
        <f t="shared" si="36"/>
        <v/>
      </c>
      <c r="T120" s="522">
        <f t="shared" si="27"/>
        <v>0</v>
      </c>
      <c r="U120" s="523">
        <f t="shared" si="28"/>
        <v>0</v>
      </c>
      <c r="V120" s="522">
        <f t="shared" si="29"/>
        <v>0</v>
      </c>
      <c r="W120" s="523">
        <f t="shared" si="30"/>
        <v>0</v>
      </c>
      <c r="X120" s="522">
        <f t="shared" si="31"/>
        <v>0</v>
      </c>
      <c r="Y120" s="523">
        <f t="shared" si="32"/>
        <v>0</v>
      </c>
      <c r="AA120" s="517"/>
      <c r="AB120" s="517" t="e">
        <f t="shared" si="37"/>
        <v>#VALUE!</v>
      </c>
      <c r="AC120" s="524"/>
      <c r="AD120" s="520"/>
      <c r="AE120" s="519"/>
      <c r="AF120" s="519"/>
      <c r="AH120" s="499" t="str">
        <f t="shared" si="39"/>
        <v/>
      </c>
    </row>
    <row r="121" spans="1:34" x14ac:dyDescent="0.2">
      <c r="A121" s="134"/>
      <c r="B121" s="156" t="str">
        <f t="shared" si="48"/>
        <v/>
      </c>
      <c r="C121" s="128" t="b">
        <f t="shared" si="45"/>
        <v>0</v>
      </c>
      <c r="D121" s="136"/>
      <c r="E121" s="143" t="b">
        <f t="shared" si="46"/>
        <v>0</v>
      </c>
      <c r="F121" s="137" t="str">
        <f t="shared" si="49"/>
        <v/>
      </c>
      <c r="G121" s="413"/>
      <c r="H121" s="414"/>
      <c r="I121" s="413"/>
      <c r="J121" s="414"/>
      <c r="K121" s="413"/>
      <c r="L121" s="414"/>
      <c r="M121" s="140" t="str">
        <f t="shared" si="47"/>
        <v/>
      </c>
      <c r="N121" s="534"/>
      <c r="O121" s="534"/>
      <c r="P121" s="521"/>
      <c r="Q121" s="513">
        <f t="shared" si="23"/>
        <v>0</v>
      </c>
      <c r="R121" s="499" t="str">
        <f t="shared" si="36"/>
        <v/>
      </c>
      <c r="T121" s="522">
        <f t="shared" si="27"/>
        <v>0</v>
      </c>
      <c r="U121" s="523">
        <f t="shared" si="28"/>
        <v>0</v>
      </c>
      <c r="V121" s="522">
        <f t="shared" si="29"/>
        <v>0</v>
      </c>
      <c r="W121" s="523">
        <f t="shared" si="30"/>
        <v>0</v>
      </c>
      <c r="X121" s="522">
        <f t="shared" si="31"/>
        <v>0</v>
      </c>
      <c r="Y121" s="523">
        <f t="shared" si="32"/>
        <v>0</v>
      </c>
      <c r="AA121" s="517"/>
      <c r="AB121" s="517" t="e">
        <f t="shared" si="37"/>
        <v>#VALUE!</v>
      </c>
      <c r="AC121" s="524"/>
      <c r="AD121" s="520"/>
      <c r="AE121" s="519"/>
      <c r="AF121" s="519"/>
      <c r="AH121" s="499" t="str">
        <f t="shared" si="39"/>
        <v/>
      </c>
    </row>
    <row r="122" spans="1:34" x14ac:dyDescent="0.2">
      <c r="A122" s="134"/>
      <c r="B122" s="156" t="str">
        <f t="shared" si="48"/>
        <v/>
      </c>
      <c r="C122" s="128" t="b">
        <f t="shared" si="45"/>
        <v>0</v>
      </c>
      <c r="D122" s="136"/>
      <c r="E122" s="143" t="b">
        <f t="shared" si="46"/>
        <v>0</v>
      </c>
      <c r="F122" s="137" t="str">
        <f t="shared" si="49"/>
        <v/>
      </c>
      <c r="G122" s="413"/>
      <c r="H122" s="414"/>
      <c r="I122" s="413"/>
      <c r="J122" s="414"/>
      <c r="K122" s="413"/>
      <c r="L122" s="414"/>
      <c r="M122" s="140" t="str">
        <f t="shared" si="47"/>
        <v/>
      </c>
      <c r="N122" s="534"/>
      <c r="O122" s="534"/>
      <c r="P122" s="521"/>
      <c r="Q122" s="513">
        <f t="shared" si="23"/>
        <v>0</v>
      </c>
      <c r="R122" s="499" t="str">
        <f t="shared" si="36"/>
        <v/>
      </c>
      <c r="T122" s="522">
        <f t="shared" si="27"/>
        <v>0</v>
      </c>
      <c r="U122" s="523">
        <f t="shared" si="28"/>
        <v>0</v>
      </c>
      <c r="V122" s="522">
        <f t="shared" si="29"/>
        <v>0</v>
      </c>
      <c r="W122" s="523">
        <f t="shared" si="30"/>
        <v>0</v>
      </c>
      <c r="X122" s="522">
        <f t="shared" si="31"/>
        <v>0</v>
      </c>
      <c r="Y122" s="523">
        <f t="shared" si="32"/>
        <v>0</v>
      </c>
      <c r="AA122" s="517"/>
      <c r="AB122" s="517" t="e">
        <f t="shared" si="37"/>
        <v>#VALUE!</v>
      </c>
      <c r="AC122" s="524"/>
      <c r="AD122" s="520"/>
      <c r="AE122" s="519"/>
      <c r="AF122" s="519"/>
      <c r="AH122" s="499" t="str">
        <f t="shared" si="39"/>
        <v/>
      </c>
    </row>
    <row r="123" spans="1:34" x14ac:dyDescent="0.2">
      <c r="A123" s="134"/>
      <c r="B123" s="156" t="str">
        <f t="shared" si="48"/>
        <v/>
      </c>
      <c r="C123" s="128" t="b">
        <f t="shared" si="45"/>
        <v>0</v>
      </c>
      <c r="D123" s="136"/>
      <c r="E123" s="143" t="b">
        <f t="shared" si="46"/>
        <v>0</v>
      </c>
      <c r="F123" s="137" t="str">
        <f t="shared" si="49"/>
        <v/>
      </c>
      <c r="G123" s="413"/>
      <c r="H123" s="414"/>
      <c r="I123" s="413"/>
      <c r="J123" s="414"/>
      <c r="K123" s="413"/>
      <c r="L123" s="414"/>
      <c r="M123" s="140" t="str">
        <f t="shared" si="47"/>
        <v/>
      </c>
      <c r="N123" s="534"/>
      <c r="O123" s="534"/>
      <c r="P123" s="521"/>
      <c r="Q123" s="513">
        <f t="shared" si="23"/>
        <v>0</v>
      </c>
      <c r="R123" s="499" t="str">
        <f t="shared" si="36"/>
        <v/>
      </c>
      <c r="T123" s="522">
        <f t="shared" si="27"/>
        <v>0</v>
      </c>
      <c r="U123" s="523">
        <f t="shared" si="28"/>
        <v>0</v>
      </c>
      <c r="V123" s="522">
        <f t="shared" si="29"/>
        <v>0</v>
      </c>
      <c r="W123" s="523">
        <f t="shared" si="30"/>
        <v>0</v>
      </c>
      <c r="X123" s="522">
        <f t="shared" si="31"/>
        <v>0</v>
      </c>
      <c r="Y123" s="523">
        <f t="shared" si="32"/>
        <v>0</v>
      </c>
      <c r="AA123" s="517"/>
      <c r="AB123" s="517" t="e">
        <f t="shared" si="37"/>
        <v>#VALUE!</v>
      </c>
      <c r="AC123" s="524"/>
      <c r="AE123" s="519"/>
      <c r="AF123" s="519"/>
      <c r="AH123" s="499" t="str">
        <f t="shared" si="39"/>
        <v/>
      </c>
    </row>
    <row r="124" spans="1:34" x14ac:dyDescent="0.2">
      <c r="A124" s="134"/>
      <c r="B124" s="156" t="str">
        <f t="shared" si="48"/>
        <v/>
      </c>
      <c r="C124" s="128" t="b">
        <f t="shared" si="45"/>
        <v>0</v>
      </c>
      <c r="D124" s="136"/>
      <c r="E124" s="143" t="b">
        <f t="shared" si="46"/>
        <v>0</v>
      </c>
      <c r="F124" s="137" t="str">
        <f t="shared" si="49"/>
        <v/>
      </c>
      <c r="G124" s="413"/>
      <c r="H124" s="414"/>
      <c r="I124" s="413"/>
      <c r="J124" s="414"/>
      <c r="K124" s="413"/>
      <c r="L124" s="414"/>
      <c r="M124" s="140" t="str">
        <f t="shared" si="47"/>
        <v/>
      </c>
      <c r="N124" s="534"/>
      <c r="O124" s="534"/>
      <c r="P124" s="521"/>
      <c r="Q124" s="513">
        <f t="shared" si="23"/>
        <v>0</v>
      </c>
      <c r="R124" s="499" t="str">
        <f t="shared" si="36"/>
        <v/>
      </c>
      <c r="T124" s="522">
        <f t="shared" si="27"/>
        <v>0</v>
      </c>
      <c r="U124" s="523">
        <f t="shared" si="28"/>
        <v>0</v>
      </c>
      <c r="V124" s="522">
        <f t="shared" si="29"/>
        <v>0</v>
      </c>
      <c r="W124" s="523">
        <f t="shared" si="30"/>
        <v>0</v>
      </c>
      <c r="X124" s="522">
        <f t="shared" si="31"/>
        <v>0</v>
      </c>
      <c r="Y124" s="523">
        <f t="shared" si="32"/>
        <v>0</v>
      </c>
      <c r="AA124" s="517"/>
      <c r="AB124" s="517" t="e">
        <f t="shared" si="37"/>
        <v>#VALUE!</v>
      </c>
      <c r="AC124" s="524"/>
      <c r="AE124" s="519"/>
      <c r="AF124" s="519"/>
      <c r="AH124" s="499" t="str">
        <f t="shared" si="39"/>
        <v/>
      </c>
    </row>
    <row r="125" spans="1:34" x14ac:dyDescent="0.2">
      <c r="A125" s="134"/>
      <c r="B125" s="156" t="str">
        <f t="shared" si="48"/>
        <v/>
      </c>
      <c r="C125" s="128" t="b">
        <f t="shared" si="45"/>
        <v>0</v>
      </c>
      <c r="D125" s="136"/>
      <c r="E125" s="143" t="b">
        <f t="shared" si="46"/>
        <v>0</v>
      </c>
      <c r="F125" s="137" t="str">
        <f t="shared" si="49"/>
        <v/>
      </c>
      <c r="G125" s="413"/>
      <c r="H125" s="414"/>
      <c r="I125" s="413"/>
      <c r="J125" s="414"/>
      <c r="K125" s="413"/>
      <c r="L125" s="414"/>
      <c r="M125" s="140" t="str">
        <f t="shared" si="47"/>
        <v/>
      </c>
      <c r="N125" s="534"/>
      <c r="O125" s="534"/>
      <c r="P125" s="521"/>
      <c r="Q125" s="513">
        <f t="shared" si="23"/>
        <v>0</v>
      </c>
      <c r="R125" s="499" t="str">
        <f t="shared" si="36"/>
        <v/>
      </c>
      <c r="T125" s="522">
        <f t="shared" si="27"/>
        <v>0</v>
      </c>
      <c r="U125" s="523">
        <f t="shared" si="28"/>
        <v>0</v>
      </c>
      <c r="V125" s="522">
        <f t="shared" si="29"/>
        <v>0</v>
      </c>
      <c r="W125" s="523">
        <f t="shared" si="30"/>
        <v>0</v>
      </c>
      <c r="X125" s="522">
        <f t="shared" si="31"/>
        <v>0</v>
      </c>
      <c r="Y125" s="523">
        <f t="shared" si="32"/>
        <v>0</v>
      </c>
      <c r="AA125" s="517"/>
      <c r="AB125" s="517" t="e">
        <f t="shared" si="37"/>
        <v>#VALUE!</v>
      </c>
      <c r="AC125" s="524"/>
      <c r="AE125" s="519"/>
      <c r="AF125" s="519"/>
      <c r="AH125" s="499" t="str">
        <f t="shared" si="39"/>
        <v/>
      </c>
    </row>
    <row r="126" spans="1:34" x14ac:dyDescent="0.2">
      <c r="A126" s="134"/>
      <c r="B126" s="156" t="str">
        <f t="shared" si="48"/>
        <v/>
      </c>
      <c r="C126" s="128" t="b">
        <f t="shared" si="45"/>
        <v>0</v>
      </c>
      <c r="D126" s="136"/>
      <c r="E126" s="143" t="b">
        <f t="shared" si="46"/>
        <v>0</v>
      </c>
      <c r="F126" s="137" t="str">
        <f t="shared" si="49"/>
        <v/>
      </c>
      <c r="G126" s="413"/>
      <c r="H126" s="414"/>
      <c r="I126" s="413"/>
      <c r="J126" s="414"/>
      <c r="K126" s="413"/>
      <c r="L126" s="414"/>
      <c r="M126" s="140" t="str">
        <f t="shared" si="47"/>
        <v/>
      </c>
      <c r="N126" s="534"/>
      <c r="O126" s="534"/>
      <c r="P126" s="521"/>
      <c r="Q126" s="513">
        <f t="shared" si="23"/>
        <v>0</v>
      </c>
      <c r="R126" s="499" t="str">
        <f t="shared" si="36"/>
        <v/>
      </c>
      <c r="T126" s="522">
        <f t="shared" si="27"/>
        <v>0</v>
      </c>
      <c r="U126" s="523">
        <f t="shared" si="28"/>
        <v>0</v>
      </c>
      <c r="V126" s="522">
        <f t="shared" si="29"/>
        <v>0</v>
      </c>
      <c r="W126" s="523">
        <f t="shared" si="30"/>
        <v>0</v>
      </c>
      <c r="X126" s="522">
        <f t="shared" si="31"/>
        <v>0</v>
      </c>
      <c r="Y126" s="523">
        <f t="shared" si="32"/>
        <v>0</v>
      </c>
      <c r="AA126" s="517"/>
      <c r="AB126" s="517" t="e">
        <f t="shared" si="37"/>
        <v>#VALUE!</v>
      </c>
      <c r="AC126" s="524"/>
      <c r="AE126" s="519"/>
      <c r="AF126" s="519"/>
      <c r="AH126" s="499" t="str">
        <f t="shared" si="39"/>
        <v/>
      </c>
    </row>
    <row r="127" spans="1:34" x14ac:dyDescent="0.2">
      <c r="A127" s="134"/>
      <c r="B127" s="156" t="str">
        <f t="shared" si="48"/>
        <v/>
      </c>
      <c r="C127" s="128" t="b">
        <f t="shared" si="45"/>
        <v>0</v>
      </c>
      <c r="D127" s="136"/>
      <c r="E127" s="143" t="b">
        <f t="shared" si="46"/>
        <v>0</v>
      </c>
      <c r="F127" s="137" t="str">
        <f t="shared" si="49"/>
        <v/>
      </c>
      <c r="G127" s="413"/>
      <c r="H127" s="414"/>
      <c r="I127" s="413"/>
      <c r="J127" s="414"/>
      <c r="K127" s="413"/>
      <c r="L127" s="414"/>
      <c r="M127" s="140" t="str">
        <f t="shared" si="47"/>
        <v/>
      </c>
      <c r="N127" s="534"/>
      <c r="O127" s="534"/>
      <c r="P127" s="521"/>
      <c r="Q127" s="513">
        <f t="shared" si="23"/>
        <v>0</v>
      </c>
      <c r="R127" s="499" t="str">
        <f t="shared" si="36"/>
        <v/>
      </c>
      <c r="T127" s="522">
        <f t="shared" si="27"/>
        <v>0</v>
      </c>
      <c r="U127" s="523">
        <f t="shared" si="28"/>
        <v>0</v>
      </c>
      <c r="V127" s="522">
        <f t="shared" si="29"/>
        <v>0</v>
      </c>
      <c r="W127" s="523">
        <f t="shared" si="30"/>
        <v>0</v>
      </c>
      <c r="X127" s="522">
        <f t="shared" si="31"/>
        <v>0</v>
      </c>
      <c r="Y127" s="523">
        <f t="shared" si="32"/>
        <v>0</v>
      </c>
      <c r="AA127" s="517"/>
      <c r="AB127" s="517" t="e">
        <f t="shared" si="37"/>
        <v>#VALUE!</v>
      </c>
      <c r="AC127" s="524"/>
      <c r="AE127" s="519"/>
      <c r="AF127" s="519"/>
      <c r="AH127" s="499" t="str">
        <f t="shared" si="39"/>
        <v/>
      </c>
    </row>
    <row r="128" spans="1:34" x14ac:dyDescent="0.2">
      <c r="A128" s="134"/>
      <c r="B128" s="156" t="str">
        <f t="shared" si="48"/>
        <v/>
      </c>
      <c r="C128" s="128" t="b">
        <f t="shared" si="45"/>
        <v>0</v>
      </c>
      <c r="D128" s="136"/>
      <c r="E128" s="143" t="b">
        <f t="shared" si="46"/>
        <v>0</v>
      </c>
      <c r="F128" s="137" t="str">
        <f t="shared" si="49"/>
        <v/>
      </c>
      <c r="G128" s="413"/>
      <c r="H128" s="414"/>
      <c r="I128" s="413"/>
      <c r="J128" s="414"/>
      <c r="K128" s="413"/>
      <c r="L128" s="414"/>
      <c r="M128" s="140" t="str">
        <f t="shared" si="47"/>
        <v/>
      </c>
      <c r="N128" s="534"/>
      <c r="O128" s="534"/>
      <c r="P128" s="521"/>
      <c r="Q128" s="513">
        <f t="shared" si="23"/>
        <v>0</v>
      </c>
      <c r="R128" s="499" t="str">
        <f t="shared" si="36"/>
        <v/>
      </c>
      <c r="T128" s="522">
        <f t="shared" si="27"/>
        <v>0</v>
      </c>
      <c r="U128" s="523">
        <f t="shared" si="28"/>
        <v>0</v>
      </c>
      <c r="V128" s="522">
        <f t="shared" si="29"/>
        <v>0</v>
      </c>
      <c r="W128" s="523">
        <f t="shared" si="30"/>
        <v>0</v>
      </c>
      <c r="X128" s="522">
        <f t="shared" si="31"/>
        <v>0</v>
      </c>
      <c r="Y128" s="523">
        <f t="shared" si="32"/>
        <v>0</v>
      </c>
      <c r="AA128" s="517"/>
      <c r="AB128" s="517" t="e">
        <f t="shared" si="37"/>
        <v>#VALUE!</v>
      </c>
      <c r="AC128" s="524"/>
      <c r="AE128" s="519"/>
      <c r="AF128" s="519"/>
      <c r="AH128" s="499" t="str">
        <f t="shared" si="39"/>
        <v/>
      </c>
    </row>
    <row r="129" spans="1:34" x14ac:dyDescent="0.2">
      <c r="A129" s="134"/>
      <c r="B129" s="156" t="str">
        <f t="shared" si="48"/>
        <v/>
      </c>
      <c r="C129" s="128" t="b">
        <f t="shared" si="45"/>
        <v>0</v>
      </c>
      <c r="D129" s="136"/>
      <c r="E129" s="143" t="b">
        <f t="shared" si="46"/>
        <v>0</v>
      </c>
      <c r="F129" s="137" t="str">
        <f t="shared" si="49"/>
        <v/>
      </c>
      <c r="G129" s="413"/>
      <c r="H129" s="414"/>
      <c r="I129" s="413"/>
      <c r="J129" s="414"/>
      <c r="K129" s="413"/>
      <c r="L129" s="414"/>
      <c r="M129" s="140" t="str">
        <f t="shared" si="47"/>
        <v/>
      </c>
      <c r="N129" s="534"/>
      <c r="O129" s="534"/>
      <c r="P129" s="521"/>
      <c r="Q129" s="513">
        <f t="shared" si="23"/>
        <v>0</v>
      </c>
      <c r="R129" s="499" t="str">
        <f t="shared" si="36"/>
        <v/>
      </c>
      <c r="T129" s="522">
        <f t="shared" si="27"/>
        <v>0</v>
      </c>
      <c r="U129" s="523">
        <f t="shared" si="28"/>
        <v>0</v>
      </c>
      <c r="V129" s="522">
        <f t="shared" si="29"/>
        <v>0</v>
      </c>
      <c r="W129" s="523">
        <f t="shared" si="30"/>
        <v>0</v>
      </c>
      <c r="X129" s="522">
        <f t="shared" si="31"/>
        <v>0</v>
      </c>
      <c r="Y129" s="523">
        <f t="shared" si="32"/>
        <v>0</v>
      </c>
      <c r="AA129" s="517"/>
      <c r="AB129" s="517" t="e">
        <f t="shared" si="37"/>
        <v>#VALUE!</v>
      </c>
      <c r="AC129" s="524"/>
      <c r="AE129" s="519"/>
      <c r="AF129" s="519"/>
      <c r="AH129" s="499" t="str">
        <f t="shared" si="39"/>
        <v/>
      </c>
    </row>
    <row r="130" spans="1:34" x14ac:dyDescent="0.2">
      <c r="A130" s="134"/>
      <c r="B130" s="156" t="str">
        <f t="shared" si="48"/>
        <v/>
      </c>
      <c r="C130" s="128" t="b">
        <f t="shared" si="45"/>
        <v>0</v>
      </c>
      <c r="D130" s="136"/>
      <c r="E130" s="143" t="b">
        <f t="shared" si="46"/>
        <v>0</v>
      </c>
      <c r="F130" s="137" t="str">
        <f t="shared" si="49"/>
        <v/>
      </c>
      <c r="G130" s="413"/>
      <c r="H130" s="414"/>
      <c r="I130" s="413"/>
      <c r="J130" s="414"/>
      <c r="K130" s="413"/>
      <c r="L130" s="414"/>
      <c r="M130" s="140" t="str">
        <f t="shared" si="47"/>
        <v/>
      </c>
      <c r="N130" s="534"/>
      <c r="O130" s="534"/>
      <c r="P130" s="521"/>
      <c r="Q130" s="513">
        <f t="shared" si="23"/>
        <v>0</v>
      </c>
      <c r="R130" s="499" t="str">
        <f t="shared" si="36"/>
        <v/>
      </c>
      <c r="T130" s="522">
        <f t="shared" si="27"/>
        <v>0</v>
      </c>
      <c r="U130" s="523">
        <f t="shared" si="28"/>
        <v>0</v>
      </c>
      <c r="V130" s="522">
        <f t="shared" si="29"/>
        <v>0</v>
      </c>
      <c r="W130" s="523">
        <f t="shared" si="30"/>
        <v>0</v>
      </c>
      <c r="X130" s="522">
        <f t="shared" si="31"/>
        <v>0</v>
      </c>
      <c r="Y130" s="523">
        <f t="shared" si="32"/>
        <v>0</v>
      </c>
      <c r="AA130" s="517"/>
      <c r="AB130" s="517" t="e">
        <f t="shared" si="37"/>
        <v>#VALUE!</v>
      </c>
      <c r="AC130" s="524"/>
      <c r="AE130" s="519"/>
      <c r="AF130" s="519"/>
      <c r="AH130" s="499" t="str">
        <f t="shared" si="39"/>
        <v/>
      </c>
    </row>
    <row r="131" spans="1:34" x14ac:dyDescent="0.2">
      <c r="A131" s="134"/>
      <c r="B131" s="156" t="str">
        <f t="shared" si="48"/>
        <v/>
      </c>
      <c r="C131" s="128" t="b">
        <f t="shared" si="45"/>
        <v>0</v>
      </c>
      <c r="D131" s="136"/>
      <c r="E131" s="143" t="b">
        <f t="shared" si="46"/>
        <v>0</v>
      </c>
      <c r="F131" s="137" t="str">
        <f t="shared" si="49"/>
        <v/>
      </c>
      <c r="G131" s="413"/>
      <c r="H131" s="414"/>
      <c r="I131" s="413"/>
      <c r="J131" s="414"/>
      <c r="K131" s="413"/>
      <c r="L131" s="414"/>
      <c r="M131" s="140" t="str">
        <f t="shared" si="47"/>
        <v/>
      </c>
      <c r="N131" s="534"/>
      <c r="O131" s="534"/>
      <c r="P131" s="521"/>
      <c r="Q131" s="513">
        <f t="shared" si="23"/>
        <v>0</v>
      </c>
      <c r="R131" s="499" t="str">
        <f t="shared" si="36"/>
        <v/>
      </c>
      <c r="T131" s="522">
        <f t="shared" si="27"/>
        <v>0</v>
      </c>
      <c r="U131" s="523">
        <f t="shared" si="28"/>
        <v>0</v>
      </c>
      <c r="V131" s="522">
        <f t="shared" si="29"/>
        <v>0</v>
      </c>
      <c r="W131" s="523">
        <f t="shared" si="30"/>
        <v>0</v>
      </c>
      <c r="X131" s="522">
        <f t="shared" si="31"/>
        <v>0</v>
      </c>
      <c r="Y131" s="523">
        <f t="shared" si="32"/>
        <v>0</v>
      </c>
      <c r="AA131" s="517"/>
      <c r="AB131" s="517" t="e">
        <f t="shared" si="37"/>
        <v>#VALUE!</v>
      </c>
      <c r="AC131" s="524"/>
      <c r="AE131" s="519"/>
      <c r="AF131" s="519"/>
      <c r="AH131" s="499" t="str">
        <f t="shared" si="39"/>
        <v/>
      </c>
    </row>
    <row r="132" spans="1:34" x14ac:dyDescent="0.2">
      <c r="A132" s="134"/>
      <c r="B132" s="156" t="str">
        <f t="shared" si="48"/>
        <v/>
      </c>
      <c r="C132" s="128" t="b">
        <f t="shared" si="45"/>
        <v>0</v>
      </c>
      <c r="D132" s="136"/>
      <c r="E132" s="143" t="b">
        <f t="shared" si="46"/>
        <v>0</v>
      </c>
      <c r="F132" s="137" t="str">
        <f t="shared" si="49"/>
        <v/>
      </c>
      <c r="G132" s="413"/>
      <c r="H132" s="414"/>
      <c r="I132" s="413"/>
      <c r="J132" s="414"/>
      <c r="K132" s="413"/>
      <c r="L132" s="414"/>
      <c r="M132" s="140" t="str">
        <f t="shared" si="47"/>
        <v/>
      </c>
      <c r="N132" s="534"/>
      <c r="O132" s="534"/>
      <c r="P132" s="521"/>
      <c r="Q132" s="513">
        <f t="shared" si="23"/>
        <v>0</v>
      </c>
      <c r="R132" s="499" t="str">
        <f t="shared" si="36"/>
        <v/>
      </c>
      <c r="T132" s="522">
        <f t="shared" si="27"/>
        <v>0</v>
      </c>
      <c r="U132" s="523">
        <f t="shared" si="28"/>
        <v>0</v>
      </c>
      <c r="V132" s="522">
        <f t="shared" si="29"/>
        <v>0</v>
      </c>
      <c r="W132" s="523">
        <f t="shared" si="30"/>
        <v>0</v>
      </c>
      <c r="X132" s="522">
        <f t="shared" si="31"/>
        <v>0</v>
      </c>
      <c r="Y132" s="523">
        <f t="shared" si="32"/>
        <v>0</v>
      </c>
      <c r="AA132" s="517"/>
      <c r="AB132" s="517" t="e">
        <f t="shared" si="37"/>
        <v>#VALUE!</v>
      </c>
      <c r="AC132" s="524"/>
      <c r="AE132" s="519"/>
      <c r="AF132" s="519"/>
      <c r="AH132" s="499" t="str">
        <f t="shared" si="39"/>
        <v/>
      </c>
    </row>
    <row r="133" spans="1:34" x14ac:dyDescent="0.2">
      <c r="A133" s="134"/>
      <c r="B133" s="156" t="str">
        <f t="shared" si="48"/>
        <v/>
      </c>
      <c r="C133" s="128" t="b">
        <f t="shared" si="45"/>
        <v>0</v>
      </c>
      <c r="D133" s="136"/>
      <c r="E133" s="143" t="b">
        <f t="shared" si="46"/>
        <v>0</v>
      </c>
      <c r="F133" s="137" t="str">
        <f t="shared" si="49"/>
        <v/>
      </c>
      <c r="G133" s="413"/>
      <c r="H133" s="414"/>
      <c r="I133" s="413"/>
      <c r="J133" s="414"/>
      <c r="K133" s="413"/>
      <c r="L133" s="414"/>
      <c r="M133" s="140" t="str">
        <f t="shared" si="47"/>
        <v/>
      </c>
      <c r="N133" s="534"/>
      <c r="O133" s="534"/>
      <c r="P133" s="521"/>
      <c r="Q133" s="513">
        <f t="shared" si="23"/>
        <v>0</v>
      </c>
      <c r="R133" s="499" t="str">
        <f t="shared" si="36"/>
        <v/>
      </c>
      <c r="T133" s="522">
        <f t="shared" si="27"/>
        <v>0</v>
      </c>
      <c r="U133" s="523">
        <f t="shared" si="28"/>
        <v>0</v>
      </c>
      <c r="V133" s="522">
        <f t="shared" si="29"/>
        <v>0</v>
      </c>
      <c r="W133" s="523">
        <f t="shared" si="30"/>
        <v>0</v>
      </c>
      <c r="X133" s="522">
        <f t="shared" si="31"/>
        <v>0</v>
      </c>
      <c r="Y133" s="523">
        <f t="shared" si="32"/>
        <v>0</v>
      </c>
      <c r="AA133" s="517"/>
      <c r="AB133" s="517" t="e">
        <f t="shared" si="37"/>
        <v>#VALUE!</v>
      </c>
      <c r="AC133" s="524"/>
      <c r="AE133" s="519"/>
      <c r="AF133" s="519"/>
      <c r="AH133" s="499" t="str">
        <f t="shared" si="39"/>
        <v/>
      </c>
    </row>
    <row r="134" spans="1:34" x14ac:dyDescent="0.2">
      <c r="A134" s="134"/>
      <c r="B134" s="156" t="str">
        <f t="shared" si="48"/>
        <v/>
      </c>
      <c r="C134" s="128" t="b">
        <f t="shared" si="45"/>
        <v>0</v>
      </c>
      <c r="D134" s="136"/>
      <c r="E134" s="143" t="b">
        <f t="shared" si="46"/>
        <v>0</v>
      </c>
      <c r="F134" s="137" t="str">
        <f t="shared" si="49"/>
        <v/>
      </c>
      <c r="G134" s="413"/>
      <c r="H134" s="414"/>
      <c r="I134" s="413"/>
      <c r="J134" s="414"/>
      <c r="K134" s="413"/>
      <c r="L134" s="414"/>
      <c r="M134" s="140" t="str">
        <f t="shared" si="47"/>
        <v/>
      </c>
      <c r="N134" s="534"/>
      <c r="O134" s="534"/>
      <c r="P134" s="521"/>
      <c r="Q134" s="513">
        <f t="shared" si="23"/>
        <v>0</v>
      </c>
      <c r="R134" s="499" t="str">
        <f t="shared" si="36"/>
        <v/>
      </c>
      <c r="T134" s="522">
        <f t="shared" si="27"/>
        <v>0</v>
      </c>
      <c r="U134" s="523">
        <f t="shared" si="28"/>
        <v>0</v>
      </c>
      <c r="V134" s="522">
        <f t="shared" si="29"/>
        <v>0</v>
      </c>
      <c r="W134" s="523">
        <f t="shared" si="30"/>
        <v>0</v>
      </c>
      <c r="X134" s="522">
        <f t="shared" si="31"/>
        <v>0</v>
      </c>
      <c r="Y134" s="523">
        <f t="shared" si="32"/>
        <v>0</v>
      </c>
      <c r="AA134" s="517"/>
      <c r="AB134" s="517" t="e">
        <f t="shared" si="37"/>
        <v>#VALUE!</v>
      </c>
      <c r="AC134" s="524"/>
      <c r="AE134" s="519"/>
      <c r="AF134" s="519"/>
      <c r="AH134" s="499" t="str">
        <f t="shared" si="39"/>
        <v/>
      </c>
    </row>
    <row r="135" spans="1:34" ht="13.5" thickBot="1" x14ac:dyDescent="0.25">
      <c r="A135" s="134"/>
      <c r="B135" s="156" t="str">
        <f t="shared" si="48"/>
        <v/>
      </c>
      <c r="C135" s="128" t="b">
        <f t="shared" si="45"/>
        <v>0</v>
      </c>
      <c r="D135" s="136"/>
      <c r="E135" s="143" t="b">
        <f t="shared" si="46"/>
        <v>0</v>
      </c>
      <c r="F135" s="137" t="str">
        <f t="shared" si="49"/>
        <v/>
      </c>
      <c r="G135" s="413"/>
      <c r="H135" s="414"/>
      <c r="I135" s="413"/>
      <c r="J135" s="414"/>
      <c r="K135" s="413"/>
      <c r="L135" s="414"/>
      <c r="M135" s="140" t="str">
        <f t="shared" si="47"/>
        <v/>
      </c>
      <c r="N135" s="534"/>
      <c r="O135" s="534"/>
      <c r="P135" s="521"/>
      <c r="Q135" s="513">
        <f t="shared" si="23"/>
        <v>0</v>
      </c>
      <c r="R135" s="499" t="str">
        <f t="shared" si="36"/>
        <v/>
      </c>
      <c r="T135" s="522">
        <f t="shared" si="27"/>
        <v>0</v>
      </c>
      <c r="U135" s="523">
        <f t="shared" si="28"/>
        <v>0</v>
      </c>
      <c r="V135" s="522">
        <f t="shared" si="29"/>
        <v>0</v>
      </c>
      <c r="W135" s="523">
        <f t="shared" si="30"/>
        <v>0</v>
      </c>
      <c r="X135" s="522">
        <f t="shared" si="31"/>
        <v>0</v>
      </c>
      <c r="Y135" s="523">
        <f t="shared" si="32"/>
        <v>0</v>
      </c>
      <c r="AA135" s="517"/>
      <c r="AB135" s="517" t="e">
        <f t="shared" si="37"/>
        <v>#VALUE!</v>
      </c>
      <c r="AC135" s="524"/>
      <c r="AE135" s="519"/>
      <c r="AF135" s="519"/>
      <c r="AH135" s="499" t="str">
        <f t="shared" si="39"/>
        <v/>
      </c>
    </row>
    <row r="136" spans="1:34" ht="14.25" thickTop="1" thickBot="1" x14ac:dyDescent="0.25">
      <c r="A136" s="170"/>
      <c r="B136" s="171" t="str">
        <f>IF(Q136&gt;0.00001,#REF!+1,"")</f>
        <v/>
      </c>
      <c r="C136" s="172"/>
      <c r="D136" s="173"/>
      <c r="E136" s="173"/>
      <c r="F136" s="174"/>
      <c r="G136" s="175"/>
      <c r="H136" s="175"/>
      <c r="I136" s="175"/>
      <c r="J136" s="175"/>
      <c r="K136" s="175"/>
      <c r="L136" s="175"/>
      <c r="M136" s="176" t="str">
        <f>IF(SUM(G136:L136)&gt;0.00001,#REF!+G136-H136+K136-L136,"")</f>
        <v/>
      </c>
      <c r="N136" s="534"/>
      <c r="O136" s="534"/>
      <c r="P136" s="521"/>
      <c r="Q136" s="513"/>
      <c r="T136" s="522">
        <f t="shared" si="27"/>
        <v>0</v>
      </c>
      <c r="U136" s="523">
        <f t="shared" si="28"/>
        <v>0</v>
      </c>
      <c r="V136" s="522">
        <f t="shared" si="29"/>
        <v>0</v>
      </c>
      <c r="W136" s="523">
        <f t="shared" si="30"/>
        <v>0</v>
      </c>
      <c r="X136" s="522">
        <f t="shared" si="31"/>
        <v>0</v>
      </c>
      <c r="Y136" s="523">
        <f t="shared" si="32"/>
        <v>0</v>
      </c>
      <c r="AA136" s="517"/>
      <c r="AB136" s="517"/>
      <c r="AC136" s="530"/>
      <c r="AE136" s="519"/>
      <c r="AF136" s="519"/>
      <c r="AH136" s="499" t="str">
        <f t="shared" si="39"/>
        <v/>
      </c>
    </row>
    <row r="137" spans="1:34" ht="13.5" thickTop="1" x14ac:dyDescent="0.2">
      <c r="A137" s="702" t="s">
        <v>15</v>
      </c>
      <c r="B137" s="703"/>
      <c r="C137" s="703"/>
      <c r="D137" s="703"/>
      <c r="E137" s="703"/>
      <c r="F137" s="703"/>
      <c r="G137" s="708" t="s">
        <v>9</v>
      </c>
      <c r="H137" s="708"/>
      <c r="I137" s="697" t="str">
        <f>I8</f>
        <v>BANCA XXXX</v>
      </c>
      <c r="J137" s="698"/>
      <c r="K137" s="696" t="str">
        <f>K8</f>
        <v>BANCA Agricola pop</v>
      </c>
      <c r="L137" s="696"/>
      <c r="M137" s="712" t="s">
        <v>7</v>
      </c>
      <c r="N137" s="505"/>
      <c r="O137" s="505"/>
      <c r="P137" s="521"/>
      <c r="Q137" s="513"/>
      <c r="T137" s="522" t="str">
        <f t="shared" si="27"/>
        <v>C A S S A</v>
      </c>
      <c r="U137" s="523">
        <f t="shared" si="28"/>
        <v>0</v>
      </c>
      <c r="V137" s="522" t="str">
        <f t="shared" si="29"/>
        <v>BANCA XXXX</v>
      </c>
      <c r="W137" s="523">
        <f t="shared" si="30"/>
        <v>0</v>
      </c>
      <c r="X137" s="522" t="str">
        <f t="shared" si="31"/>
        <v>BANCA Agricola pop</v>
      </c>
      <c r="Y137" s="523">
        <f t="shared" si="32"/>
        <v>0</v>
      </c>
      <c r="AA137" s="517"/>
      <c r="AB137" s="517"/>
      <c r="AC137" s="530"/>
      <c r="AE137" s="519"/>
      <c r="AF137" s="519"/>
      <c r="AH137" s="499" t="str">
        <f t="shared" si="39"/>
        <v/>
      </c>
    </row>
    <row r="138" spans="1:34" x14ac:dyDescent="0.2">
      <c r="A138" s="704"/>
      <c r="B138" s="705"/>
      <c r="C138" s="705"/>
      <c r="D138" s="705"/>
      <c r="E138" s="705"/>
      <c r="F138" s="705"/>
      <c r="G138" s="152" t="s">
        <v>2</v>
      </c>
      <c r="H138" s="152" t="s">
        <v>3</v>
      </c>
      <c r="I138" s="152" t="s">
        <v>2</v>
      </c>
      <c r="J138" s="152" t="s">
        <v>3</v>
      </c>
      <c r="K138" s="152" t="s">
        <v>2</v>
      </c>
      <c r="L138" s="152" t="s">
        <v>3</v>
      </c>
      <c r="M138" s="713"/>
      <c r="N138" s="505"/>
      <c r="O138" s="505"/>
      <c r="P138" s="521"/>
      <c r="Q138" s="513"/>
      <c r="T138" s="522" t="str">
        <f t="shared" si="27"/>
        <v>ENTRATE</v>
      </c>
      <c r="U138" s="523" t="str">
        <f t="shared" si="28"/>
        <v>USCITE</v>
      </c>
      <c r="V138" s="522" t="str">
        <f t="shared" si="29"/>
        <v>ENTRATE</v>
      </c>
      <c r="W138" s="523" t="str">
        <f t="shared" si="30"/>
        <v>USCITE</v>
      </c>
      <c r="X138" s="522" t="str">
        <f t="shared" si="31"/>
        <v>ENTRATE</v>
      </c>
      <c r="Y138" s="523" t="str">
        <f t="shared" si="32"/>
        <v>USCITE</v>
      </c>
      <c r="AA138" s="517"/>
      <c r="AB138" s="517"/>
      <c r="AC138" s="530"/>
      <c r="AE138" s="519"/>
      <c r="AF138" s="519"/>
      <c r="AH138" s="499" t="str">
        <f t="shared" si="39"/>
        <v/>
      </c>
    </row>
    <row r="139" spans="1:34" x14ac:dyDescent="0.2">
      <c r="A139" s="694" t="s">
        <v>12</v>
      </c>
      <c r="B139" s="695"/>
      <c r="C139" s="695"/>
      <c r="D139" s="695"/>
      <c r="E139" s="695"/>
      <c r="F139" s="695"/>
      <c r="G139" s="153">
        <f t="shared" ref="G139:L139" si="50">SUM(G110:G135)</f>
        <v>0</v>
      </c>
      <c r="H139" s="153">
        <f t="shared" si="50"/>
        <v>0</v>
      </c>
      <c r="I139" s="153">
        <f t="shared" si="50"/>
        <v>0</v>
      </c>
      <c r="J139" s="153">
        <f t="shared" si="50"/>
        <v>0</v>
      </c>
      <c r="K139" s="153">
        <f t="shared" si="50"/>
        <v>0</v>
      </c>
      <c r="L139" s="153">
        <f t="shared" si="50"/>
        <v>0</v>
      </c>
      <c r="M139" s="154">
        <f>G139-H139+I139-J139+K139-L139</f>
        <v>0</v>
      </c>
      <c r="N139" s="534"/>
      <c r="O139" s="534"/>
      <c r="P139" s="521"/>
      <c r="Q139" s="513"/>
      <c r="T139" s="522">
        <f t="shared" si="27"/>
        <v>0</v>
      </c>
      <c r="U139" s="523">
        <f t="shared" si="28"/>
        <v>0</v>
      </c>
      <c r="V139" s="522">
        <f t="shared" si="29"/>
        <v>0</v>
      </c>
      <c r="W139" s="523">
        <f t="shared" si="30"/>
        <v>0</v>
      </c>
      <c r="X139" s="522">
        <f t="shared" si="31"/>
        <v>0</v>
      </c>
      <c r="Y139" s="523">
        <f t="shared" si="32"/>
        <v>0</v>
      </c>
      <c r="AA139" s="517"/>
      <c r="AB139" s="517"/>
      <c r="AC139" s="530"/>
      <c r="AE139" s="519"/>
      <c r="AF139" s="519"/>
      <c r="AH139" s="499" t="str">
        <f t="shared" si="39"/>
        <v/>
      </c>
    </row>
    <row r="140" spans="1:34" x14ac:dyDescent="0.2">
      <c r="A140" s="694" t="s">
        <v>14</v>
      </c>
      <c r="B140" s="695"/>
      <c r="C140" s="695"/>
      <c r="D140" s="695"/>
      <c r="E140" s="695"/>
      <c r="F140" s="695"/>
      <c r="G140" s="153">
        <f t="shared" ref="G140:M140" si="51">G108</f>
        <v>434.24</v>
      </c>
      <c r="H140" s="153">
        <f t="shared" si="51"/>
        <v>0</v>
      </c>
      <c r="I140" s="153">
        <f t="shared" si="51"/>
        <v>17740.45</v>
      </c>
      <c r="J140" s="153">
        <f t="shared" si="51"/>
        <v>29.94</v>
      </c>
      <c r="K140" s="153">
        <f t="shared" si="51"/>
        <v>95.99</v>
      </c>
      <c r="L140" s="153">
        <f t="shared" si="51"/>
        <v>0</v>
      </c>
      <c r="M140" s="154">
        <f t="shared" si="51"/>
        <v>18240.740000000005</v>
      </c>
      <c r="N140" s="534"/>
      <c r="O140" s="534"/>
      <c r="P140" s="521"/>
      <c r="Q140" s="513"/>
      <c r="T140" s="522">
        <f t="shared" ref="T140:T203" si="52">IF(R140="ee",G140,IF(R140="-u",G140,IF(R140="",G140,IF(R140="ra",G140,IF(R140="pr",G140,"")))))</f>
        <v>434.24</v>
      </c>
      <c r="U140" s="523">
        <f t="shared" ref="U140:U203" si="53">IF(R140="uu",H140,IF(R140="-e",H140,IF(R140="",H140,IF(R140="rp",H140,IF(R140="ve",H140,"")))))</f>
        <v>0</v>
      </c>
      <c r="V140" s="522">
        <f t="shared" ref="V140:V203" si="54">IF(R140="ee",I140,IF(R140="-u",I140,IF(R140="",I140,IF(R140="ra",I140,IF(R140="ve",I140,"")))))</f>
        <v>17740.45</v>
      </c>
      <c r="W140" s="523">
        <f t="shared" ref="W140:W203" si="55">IF(R140="uu",J140,IF(R140="-e",J140,IF(R140="",J140,IF(R140="rp",J140,IF(R140="pr",J140,"")))))</f>
        <v>29.94</v>
      </c>
      <c r="X140" s="522">
        <f t="shared" ref="X140:X203" si="56">IF(R140="ee",K140,IF(R140="-u",K140,IF(R140="",K140,IF(R140="ra",K140,IF(R140="ve",K140,"")))))</f>
        <v>95.99</v>
      </c>
      <c r="Y140" s="523">
        <f t="shared" ref="Y140:Y203" si="57">IF(R140="uu",L140,IF(R140="-e",L140,IF(R140="",L140,IF(R140="rp",L140,IF(R140="pr",L140,"")))))</f>
        <v>0</v>
      </c>
      <c r="AA140" s="517"/>
      <c r="AB140" s="517"/>
      <c r="AC140" s="530"/>
      <c r="AE140" s="519"/>
      <c r="AF140" s="519"/>
      <c r="AH140" s="499" t="str">
        <f t="shared" si="39"/>
        <v/>
      </c>
    </row>
    <row r="141" spans="1:34" x14ac:dyDescent="0.2">
      <c r="A141" s="700" t="s">
        <v>13</v>
      </c>
      <c r="B141" s="701"/>
      <c r="C141" s="701"/>
      <c r="D141" s="701"/>
      <c r="E141" s="701"/>
      <c r="F141" s="701"/>
      <c r="G141" s="153">
        <f t="shared" ref="G141:M141" si="58">G139+G140</f>
        <v>434.24</v>
      </c>
      <c r="H141" s="153">
        <f t="shared" si="58"/>
        <v>0</v>
      </c>
      <c r="I141" s="153">
        <f t="shared" si="58"/>
        <v>17740.45</v>
      </c>
      <c r="J141" s="153">
        <f t="shared" si="58"/>
        <v>29.94</v>
      </c>
      <c r="K141" s="153">
        <f t="shared" si="58"/>
        <v>95.99</v>
      </c>
      <c r="L141" s="153">
        <f t="shared" si="58"/>
        <v>0</v>
      </c>
      <c r="M141" s="154">
        <f t="shared" si="58"/>
        <v>18240.740000000005</v>
      </c>
      <c r="N141" s="534"/>
      <c r="O141" s="534"/>
      <c r="P141" s="521"/>
      <c r="Q141" s="513"/>
      <c r="T141" s="522">
        <f t="shared" si="52"/>
        <v>434.24</v>
      </c>
      <c r="U141" s="523">
        <f t="shared" si="53"/>
        <v>0</v>
      </c>
      <c r="V141" s="522">
        <f t="shared" si="54"/>
        <v>17740.45</v>
      </c>
      <c r="W141" s="523">
        <f t="shared" si="55"/>
        <v>29.94</v>
      </c>
      <c r="X141" s="522">
        <f t="shared" si="56"/>
        <v>95.99</v>
      </c>
      <c r="Y141" s="523">
        <f t="shared" si="57"/>
        <v>0</v>
      </c>
      <c r="AA141" s="517"/>
      <c r="AB141" s="517"/>
      <c r="AC141" s="530"/>
      <c r="AE141" s="519"/>
      <c r="AF141" s="519"/>
      <c r="AH141" s="499" t="str">
        <f t="shared" ref="AH141:AH204" si="59">LEFT($AC141,4)</f>
        <v/>
      </c>
    </row>
    <row r="142" spans="1:34" ht="13.5" thickBot="1" x14ac:dyDescent="0.25">
      <c r="A142" s="706" t="s">
        <v>16</v>
      </c>
      <c r="B142" s="707"/>
      <c r="C142" s="707"/>
      <c r="D142" s="707"/>
      <c r="E142" s="707"/>
      <c r="F142" s="707"/>
      <c r="G142" s="699">
        <f>G141-H141</f>
        <v>434.24</v>
      </c>
      <c r="H142" s="699"/>
      <c r="I142" s="699">
        <f>I141-J141</f>
        <v>17710.510000000002</v>
      </c>
      <c r="J142" s="699"/>
      <c r="K142" s="699">
        <f>K141-L141</f>
        <v>95.99</v>
      </c>
      <c r="L142" s="699"/>
      <c r="M142" s="155">
        <f>G142+I142+K142</f>
        <v>18240.740000000005</v>
      </c>
      <c r="N142" s="536"/>
      <c r="O142" s="536"/>
      <c r="T142" s="522">
        <f t="shared" si="52"/>
        <v>434.24</v>
      </c>
      <c r="U142" s="523">
        <f t="shared" si="53"/>
        <v>0</v>
      </c>
      <c r="V142" s="522">
        <f t="shared" si="54"/>
        <v>17710.510000000002</v>
      </c>
      <c r="W142" s="523">
        <f t="shared" si="55"/>
        <v>0</v>
      </c>
      <c r="X142" s="522">
        <f t="shared" si="56"/>
        <v>95.99</v>
      </c>
      <c r="Y142" s="523">
        <f t="shared" si="57"/>
        <v>0</v>
      </c>
      <c r="AA142" s="517"/>
      <c r="AB142" s="517"/>
      <c r="AC142" s="530"/>
      <c r="AE142" s="519"/>
      <c r="AF142" s="519"/>
      <c r="AH142" s="499" t="str">
        <f t="shared" si="59"/>
        <v/>
      </c>
    </row>
    <row r="143" spans="1:34" ht="13.5" thickTop="1" x14ac:dyDescent="0.2">
      <c r="A143" s="160"/>
      <c r="B143" s="177" t="str">
        <f>IF(Q143&gt;0.00001,B135+1,"")</f>
        <v/>
      </c>
      <c r="C143" s="128" t="b">
        <f t="shared" ref="C143:C168" si="60">IF(G143+I143+K143&gt;0,"e",IF(H143+J143+L143&gt;0,"u",IF(G143+H143+I143+J143+K143+L143&lt;0,"")))</f>
        <v>0</v>
      </c>
      <c r="D143" s="161"/>
      <c r="E143" s="143" t="b">
        <f t="shared" ref="E143:E168" si="61">IF(Q143&gt;0.0001,1)</f>
        <v>0</v>
      </c>
      <c r="F143" s="137" t="str">
        <f t="shared" ref="F143:F168" si="62">AH143</f>
        <v/>
      </c>
      <c r="G143" s="157"/>
      <c r="H143" s="158"/>
      <c r="I143" s="157"/>
      <c r="J143" s="158"/>
      <c r="K143" s="157"/>
      <c r="L143" s="158"/>
      <c r="M143" s="159" t="str">
        <f t="shared" ref="M143:M168" si="63">IF(SUM(G143:L143)&gt;0.00001,M142+G143-H143+I143-J143+K143-L143,"")</f>
        <v/>
      </c>
      <c r="N143" s="534"/>
      <c r="O143" s="534"/>
      <c r="P143" s="521"/>
      <c r="Q143" s="513">
        <f t="shared" ref="Q143:Q168" si="64">SUM(G143:L143)</f>
        <v>0</v>
      </c>
      <c r="R143" s="499" t="str">
        <f t="shared" ref="R143:R201" si="65">LEFT(F143,2)</f>
        <v/>
      </c>
      <c r="T143" s="522">
        <f t="shared" si="52"/>
        <v>0</v>
      </c>
      <c r="U143" s="523">
        <f t="shared" si="53"/>
        <v>0</v>
      </c>
      <c r="V143" s="522">
        <f t="shared" si="54"/>
        <v>0</v>
      </c>
      <c r="W143" s="523">
        <f t="shared" si="55"/>
        <v>0</v>
      </c>
      <c r="X143" s="522">
        <f t="shared" si="56"/>
        <v>0</v>
      </c>
      <c r="Y143" s="523">
        <f t="shared" si="57"/>
        <v>0</v>
      </c>
      <c r="AA143" s="517"/>
      <c r="AB143" s="517" t="e">
        <f t="shared" ref="AB143:AB201" si="66">$AA$11+M143</f>
        <v>#VALUE!</v>
      </c>
      <c r="AC143" s="524"/>
      <c r="AE143" s="519"/>
      <c r="AF143" s="519"/>
      <c r="AH143" s="499" t="str">
        <f t="shared" si="59"/>
        <v/>
      </c>
    </row>
    <row r="144" spans="1:34" x14ac:dyDescent="0.2">
      <c r="A144" s="134"/>
      <c r="B144" s="178" t="str">
        <f t="shared" ref="B144:B169" si="67">IF(Q144&gt;0.00001,B143+1,"")</f>
        <v/>
      </c>
      <c r="C144" s="128" t="b">
        <f t="shared" si="60"/>
        <v>0</v>
      </c>
      <c r="D144" s="136"/>
      <c r="E144" s="143" t="b">
        <f t="shared" si="61"/>
        <v>0</v>
      </c>
      <c r="F144" s="137" t="str">
        <f t="shared" si="62"/>
        <v/>
      </c>
      <c r="G144" s="138"/>
      <c r="H144" s="139"/>
      <c r="I144" s="138"/>
      <c r="J144" s="139"/>
      <c r="K144" s="138"/>
      <c r="L144" s="139"/>
      <c r="M144" s="140" t="str">
        <f t="shared" si="63"/>
        <v/>
      </c>
      <c r="N144" s="534"/>
      <c r="O144" s="534"/>
      <c r="P144" s="521"/>
      <c r="Q144" s="513">
        <f t="shared" si="64"/>
        <v>0</v>
      </c>
      <c r="R144" s="499" t="str">
        <f t="shared" si="65"/>
        <v/>
      </c>
      <c r="T144" s="522">
        <f t="shared" si="52"/>
        <v>0</v>
      </c>
      <c r="U144" s="523">
        <f t="shared" si="53"/>
        <v>0</v>
      </c>
      <c r="V144" s="522">
        <f t="shared" si="54"/>
        <v>0</v>
      </c>
      <c r="W144" s="523">
        <f t="shared" si="55"/>
        <v>0</v>
      </c>
      <c r="X144" s="522">
        <f t="shared" si="56"/>
        <v>0</v>
      </c>
      <c r="Y144" s="523">
        <f t="shared" si="57"/>
        <v>0</v>
      </c>
      <c r="AA144" s="517"/>
      <c r="AB144" s="517" t="e">
        <f t="shared" si="66"/>
        <v>#VALUE!</v>
      </c>
      <c r="AC144" s="524"/>
      <c r="AE144" s="519"/>
      <c r="AF144" s="519"/>
      <c r="AH144" s="499" t="str">
        <f t="shared" si="59"/>
        <v/>
      </c>
    </row>
    <row r="145" spans="1:34" x14ac:dyDescent="0.2">
      <c r="A145" s="134"/>
      <c r="B145" s="178" t="str">
        <f t="shared" si="67"/>
        <v/>
      </c>
      <c r="C145" s="128" t="b">
        <f t="shared" si="60"/>
        <v>0</v>
      </c>
      <c r="D145" s="136"/>
      <c r="E145" s="143" t="b">
        <f t="shared" si="61"/>
        <v>0</v>
      </c>
      <c r="F145" s="137" t="str">
        <f t="shared" si="62"/>
        <v/>
      </c>
      <c r="G145" s="138"/>
      <c r="H145" s="139"/>
      <c r="I145" s="138"/>
      <c r="J145" s="139"/>
      <c r="K145" s="138"/>
      <c r="L145" s="139"/>
      <c r="M145" s="140" t="str">
        <f t="shared" si="63"/>
        <v/>
      </c>
      <c r="N145" s="534"/>
      <c r="O145" s="534"/>
      <c r="P145" s="521"/>
      <c r="Q145" s="513">
        <f t="shared" si="64"/>
        <v>0</v>
      </c>
      <c r="R145" s="499" t="str">
        <f t="shared" si="65"/>
        <v/>
      </c>
      <c r="T145" s="522">
        <f t="shared" si="52"/>
        <v>0</v>
      </c>
      <c r="U145" s="523">
        <f t="shared" si="53"/>
        <v>0</v>
      </c>
      <c r="V145" s="522">
        <f t="shared" si="54"/>
        <v>0</v>
      </c>
      <c r="W145" s="523">
        <f t="shared" si="55"/>
        <v>0</v>
      </c>
      <c r="X145" s="522">
        <f t="shared" si="56"/>
        <v>0</v>
      </c>
      <c r="Y145" s="523">
        <f t="shared" si="57"/>
        <v>0</v>
      </c>
      <c r="AA145" s="517"/>
      <c r="AB145" s="517" t="e">
        <f t="shared" si="66"/>
        <v>#VALUE!</v>
      </c>
      <c r="AC145" s="524"/>
      <c r="AE145" s="519"/>
      <c r="AF145" s="519"/>
      <c r="AH145" s="499" t="str">
        <f t="shared" si="59"/>
        <v/>
      </c>
    </row>
    <row r="146" spans="1:34" x14ac:dyDescent="0.2">
      <c r="A146" s="134"/>
      <c r="B146" s="178" t="str">
        <f t="shared" si="67"/>
        <v/>
      </c>
      <c r="C146" s="128" t="b">
        <f t="shared" si="60"/>
        <v>0</v>
      </c>
      <c r="D146" s="136"/>
      <c r="E146" s="143" t="b">
        <f t="shared" si="61"/>
        <v>0</v>
      </c>
      <c r="F146" s="137" t="str">
        <f t="shared" si="62"/>
        <v/>
      </c>
      <c r="G146" s="138"/>
      <c r="H146" s="139"/>
      <c r="I146" s="138"/>
      <c r="J146" s="139"/>
      <c r="K146" s="138"/>
      <c r="L146" s="139"/>
      <c r="M146" s="140" t="str">
        <f t="shared" si="63"/>
        <v/>
      </c>
      <c r="N146" s="534"/>
      <c r="O146" s="534"/>
      <c r="P146" s="521"/>
      <c r="Q146" s="513">
        <f t="shared" si="64"/>
        <v>0</v>
      </c>
      <c r="R146" s="499" t="str">
        <f t="shared" si="65"/>
        <v/>
      </c>
      <c r="T146" s="522">
        <f t="shared" si="52"/>
        <v>0</v>
      </c>
      <c r="U146" s="523">
        <f t="shared" si="53"/>
        <v>0</v>
      </c>
      <c r="V146" s="522">
        <f t="shared" si="54"/>
        <v>0</v>
      </c>
      <c r="W146" s="523">
        <f t="shared" si="55"/>
        <v>0</v>
      </c>
      <c r="X146" s="522">
        <f t="shared" si="56"/>
        <v>0</v>
      </c>
      <c r="Y146" s="523">
        <f t="shared" si="57"/>
        <v>0</v>
      </c>
      <c r="AA146" s="517"/>
      <c r="AB146" s="517" t="e">
        <f t="shared" si="66"/>
        <v>#VALUE!</v>
      </c>
      <c r="AC146" s="524"/>
      <c r="AE146" s="519"/>
      <c r="AF146" s="519"/>
      <c r="AH146" s="499" t="str">
        <f t="shared" si="59"/>
        <v/>
      </c>
    </row>
    <row r="147" spans="1:34" x14ac:dyDescent="0.2">
      <c r="A147" s="134"/>
      <c r="B147" s="178" t="str">
        <f t="shared" si="67"/>
        <v/>
      </c>
      <c r="C147" s="128" t="b">
        <f t="shared" si="60"/>
        <v>0</v>
      </c>
      <c r="D147" s="136"/>
      <c r="E147" s="143" t="b">
        <f t="shared" si="61"/>
        <v>0</v>
      </c>
      <c r="F147" s="137" t="str">
        <f t="shared" si="62"/>
        <v/>
      </c>
      <c r="G147" s="138"/>
      <c r="H147" s="139"/>
      <c r="I147" s="138"/>
      <c r="J147" s="139"/>
      <c r="K147" s="138"/>
      <c r="L147" s="139"/>
      <c r="M147" s="140" t="str">
        <f t="shared" si="63"/>
        <v/>
      </c>
      <c r="N147" s="534"/>
      <c r="O147" s="534"/>
      <c r="P147" s="521"/>
      <c r="Q147" s="513">
        <f t="shared" si="64"/>
        <v>0</v>
      </c>
      <c r="R147" s="499" t="str">
        <f t="shared" si="65"/>
        <v/>
      </c>
      <c r="T147" s="522">
        <f t="shared" si="52"/>
        <v>0</v>
      </c>
      <c r="U147" s="523">
        <f t="shared" si="53"/>
        <v>0</v>
      </c>
      <c r="V147" s="522">
        <f t="shared" si="54"/>
        <v>0</v>
      </c>
      <c r="W147" s="523">
        <f t="shared" si="55"/>
        <v>0</v>
      </c>
      <c r="X147" s="522">
        <f t="shared" si="56"/>
        <v>0</v>
      </c>
      <c r="Y147" s="523">
        <f t="shared" si="57"/>
        <v>0</v>
      </c>
      <c r="AA147" s="517"/>
      <c r="AB147" s="517" t="e">
        <f t="shared" si="66"/>
        <v>#VALUE!</v>
      </c>
      <c r="AC147" s="524"/>
      <c r="AE147" s="519"/>
      <c r="AF147" s="519"/>
      <c r="AH147" s="499" t="str">
        <f t="shared" si="59"/>
        <v/>
      </c>
    </row>
    <row r="148" spans="1:34" x14ac:dyDescent="0.2">
      <c r="A148" s="134"/>
      <c r="B148" s="178" t="str">
        <f t="shared" si="67"/>
        <v/>
      </c>
      <c r="C148" s="128" t="b">
        <f t="shared" si="60"/>
        <v>0</v>
      </c>
      <c r="D148" s="136"/>
      <c r="E148" s="143" t="b">
        <f t="shared" si="61"/>
        <v>0</v>
      </c>
      <c r="F148" s="137" t="str">
        <f t="shared" si="62"/>
        <v/>
      </c>
      <c r="G148" s="138"/>
      <c r="H148" s="139"/>
      <c r="I148" s="138"/>
      <c r="J148" s="139"/>
      <c r="K148" s="138"/>
      <c r="L148" s="139"/>
      <c r="M148" s="140" t="str">
        <f t="shared" si="63"/>
        <v/>
      </c>
      <c r="N148" s="534"/>
      <c r="O148" s="534"/>
      <c r="P148" s="521"/>
      <c r="Q148" s="513">
        <f t="shared" si="64"/>
        <v>0</v>
      </c>
      <c r="R148" s="499" t="str">
        <f t="shared" si="65"/>
        <v/>
      </c>
      <c r="T148" s="522">
        <f t="shared" si="52"/>
        <v>0</v>
      </c>
      <c r="U148" s="523">
        <f t="shared" si="53"/>
        <v>0</v>
      </c>
      <c r="V148" s="522">
        <f t="shared" si="54"/>
        <v>0</v>
      </c>
      <c r="W148" s="523">
        <f t="shared" si="55"/>
        <v>0</v>
      </c>
      <c r="X148" s="522">
        <f t="shared" si="56"/>
        <v>0</v>
      </c>
      <c r="Y148" s="523">
        <f t="shared" si="57"/>
        <v>0</v>
      </c>
      <c r="AA148" s="517"/>
      <c r="AB148" s="517" t="e">
        <f t="shared" si="66"/>
        <v>#VALUE!</v>
      </c>
      <c r="AC148" s="524"/>
      <c r="AE148" s="519"/>
      <c r="AF148" s="519"/>
      <c r="AH148" s="499" t="str">
        <f t="shared" si="59"/>
        <v/>
      </c>
    </row>
    <row r="149" spans="1:34" x14ac:dyDescent="0.2">
      <c r="A149" s="134"/>
      <c r="B149" s="178" t="str">
        <f t="shared" si="67"/>
        <v/>
      </c>
      <c r="C149" s="128" t="b">
        <f t="shared" si="60"/>
        <v>0</v>
      </c>
      <c r="D149" s="136"/>
      <c r="E149" s="143" t="b">
        <f t="shared" si="61"/>
        <v>0</v>
      </c>
      <c r="F149" s="137" t="str">
        <f t="shared" si="62"/>
        <v/>
      </c>
      <c r="G149" s="138"/>
      <c r="H149" s="139"/>
      <c r="I149" s="138"/>
      <c r="J149" s="139"/>
      <c r="K149" s="138"/>
      <c r="L149" s="139"/>
      <c r="M149" s="140" t="str">
        <f t="shared" si="63"/>
        <v/>
      </c>
      <c r="N149" s="534"/>
      <c r="O149" s="534"/>
      <c r="P149" s="521"/>
      <c r="Q149" s="513">
        <f t="shared" si="64"/>
        <v>0</v>
      </c>
      <c r="R149" s="499" t="str">
        <f t="shared" si="65"/>
        <v/>
      </c>
      <c r="T149" s="522">
        <f t="shared" si="52"/>
        <v>0</v>
      </c>
      <c r="U149" s="523">
        <f t="shared" si="53"/>
        <v>0</v>
      </c>
      <c r="V149" s="522">
        <f t="shared" si="54"/>
        <v>0</v>
      </c>
      <c r="W149" s="523">
        <f t="shared" si="55"/>
        <v>0</v>
      </c>
      <c r="X149" s="522">
        <f t="shared" si="56"/>
        <v>0</v>
      </c>
      <c r="Y149" s="523">
        <f t="shared" si="57"/>
        <v>0</v>
      </c>
      <c r="AA149" s="517"/>
      <c r="AB149" s="517" t="e">
        <f t="shared" si="66"/>
        <v>#VALUE!</v>
      </c>
      <c r="AC149" s="524"/>
      <c r="AE149" s="519"/>
      <c r="AF149" s="519"/>
      <c r="AH149" s="499" t="str">
        <f t="shared" si="59"/>
        <v/>
      </c>
    </row>
    <row r="150" spans="1:34" x14ac:dyDescent="0.2">
      <c r="A150" s="134"/>
      <c r="B150" s="178" t="str">
        <f t="shared" si="67"/>
        <v/>
      </c>
      <c r="C150" s="128" t="b">
        <f t="shared" si="60"/>
        <v>0</v>
      </c>
      <c r="D150" s="136"/>
      <c r="E150" s="143" t="b">
        <f t="shared" si="61"/>
        <v>0</v>
      </c>
      <c r="F150" s="137" t="str">
        <f t="shared" si="62"/>
        <v/>
      </c>
      <c r="G150" s="138"/>
      <c r="H150" s="139"/>
      <c r="I150" s="138"/>
      <c r="J150" s="139"/>
      <c r="K150" s="138"/>
      <c r="L150" s="139"/>
      <c r="M150" s="140" t="str">
        <f t="shared" si="63"/>
        <v/>
      </c>
      <c r="N150" s="534"/>
      <c r="O150" s="534"/>
      <c r="P150" s="521"/>
      <c r="Q150" s="513">
        <f t="shared" si="64"/>
        <v>0</v>
      </c>
      <c r="R150" s="499" t="str">
        <f t="shared" si="65"/>
        <v/>
      </c>
      <c r="T150" s="522">
        <f t="shared" si="52"/>
        <v>0</v>
      </c>
      <c r="U150" s="523">
        <f t="shared" si="53"/>
        <v>0</v>
      </c>
      <c r="V150" s="522">
        <f t="shared" si="54"/>
        <v>0</v>
      </c>
      <c r="W150" s="523">
        <f t="shared" si="55"/>
        <v>0</v>
      </c>
      <c r="X150" s="522">
        <f t="shared" si="56"/>
        <v>0</v>
      </c>
      <c r="Y150" s="523">
        <f t="shared" si="57"/>
        <v>0</v>
      </c>
      <c r="AA150" s="517"/>
      <c r="AB150" s="517" t="e">
        <f t="shared" si="66"/>
        <v>#VALUE!</v>
      </c>
      <c r="AC150" s="524"/>
      <c r="AE150" s="519"/>
      <c r="AF150" s="519"/>
      <c r="AH150" s="499" t="str">
        <f t="shared" si="59"/>
        <v/>
      </c>
    </row>
    <row r="151" spans="1:34" x14ac:dyDescent="0.2">
      <c r="A151" s="134"/>
      <c r="B151" s="178" t="str">
        <f t="shared" si="67"/>
        <v/>
      </c>
      <c r="C151" s="128" t="b">
        <f t="shared" si="60"/>
        <v>0</v>
      </c>
      <c r="D151" s="136"/>
      <c r="E151" s="143" t="b">
        <f t="shared" si="61"/>
        <v>0</v>
      </c>
      <c r="F151" s="137" t="str">
        <f t="shared" si="62"/>
        <v/>
      </c>
      <c r="G151" s="138"/>
      <c r="H151" s="139"/>
      <c r="I151" s="138"/>
      <c r="J151" s="139"/>
      <c r="K151" s="138"/>
      <c r="L151" s="139"/>
      <c r="M151" s="140" t="str">
        <f t="shared" si="63"/>
        <v/>
      </c>
      <c r="N151" s="534"/>
      <c r="O151" s="534"/>
      <c r="P151" s="521"/>
      <c r="Q151" s="513">
        <f t="shared" si="64"/>
        <v>0</v>
      </c>
      <c r="R151" s="499" t="str">
        <f t="shared" si="65"/>
        <v/>
      </c>
      <c r="T151" s="522">
        <f t="shared" si="52"/>
        <v>0</v>
      </c>
      <c r="U151" s="523">
        <f t="shared" si="53"/>
        <v>0</v>
      </c>
      <c r="V151" s="522">
        <f t="shared" si="54"/>
        <v>0</v>
      </c>
      <c r="W151" s="523">
        <f t="shared" si="55"/>
        <v>0</v>
      </c>
      <c r="X151" s="522">
        <f t="shared" si="56"/>
        <v>0</v>
      </c>
      <c r="Y151" s="523">
        <f t="shared" si="57"/>
        <v>0</v>
      </c>
      <c r="AA151" s="517"/>
      <c r="AB151" s="517" t="e">
        <f t="shared" si="66"/>
        <v>#VALUE!</v>
      </c>
      <c r="AC151" s="524"/>
      <c r="AE151" s="519"/>
      <c r="AF151" s="519"/>
      <c r="AH151" s="499" t="str">
        <f t="shared" si="59"/>
        <v/>
      </c>
    </row>
    <row r="152" spans="1:34" x14ac:dyDescent="0.2">
      <c r="A152" s="134"/>
      <c r="B152" s="178" t="str">
        <f t="shared" si="67"/>
        <v/>
      </c>
      <c r="C152" s="128" t="b">
        <f t="shared" si="60"/>
        <v>0</v>
      </c>
      <c r="D152" s="136"/>
      <c r="E152" s="143" t="b">
        <f t="shared" si="61"/>
        <v>0</v>
      </c>
      <c r="F152" s="137" t="str">
        <f t="shared" si="62"/>
        <v/>
      </c>
      <c r="G152" s="138"/>
      <c r="H152" s="139"/>
      <c r="I152" s="138"/>
      <c r="J152" s="139"/>
      <c r="K152" s="138"/>
      <c r="L152" s="139"/>
      <c r="M152" s="140" t="str">
        <f t="shared" si="63"/>
        <v/>
      </c>
      <c r="N152" s="534"/>
      <c r="O152" s="534"/>
      <c r="P152" s="521"/>
      <c r="Q152" s="513">
        <f t="shared" si="64"/>
        <v>0</v>
      </c>
      <c r="R152" s="499" t="str">
        <f t="shared" si="65"/>
        <v/>
      </c>
      <c r="T152" s="522">
        <f t="shared" si="52"/>
        <v>0</v>
      </c>
      <c r="U152" s="523">
        <f t="shared" si="53"/>
        <v>0</v>
      </c>
      <c r="V152" s="522">
        <f t="shared" si="54"/>
        <v>0</v>
      </c>
      <c r="W152" s="523">
        <f t="shared" si="55"/>
        <v>0</v>
      </c>
      <c r="X152" s="522">
        <f t="shared" si="56"/>
        <v>0</v>
      </c>
      <c r="Y152" s="523">
        <f t="shared" si="57"/>
        <v>0</v>
      </c>
      <c r="AA152" s="517"/>
      <c r="AB152" s="517" t="e">
        <f t="shared" si="66"/>
        <v>#VALUE!</v>
      </c>
      <c r="AC152" s="524"/>
      <c r="AE152" s="519"/>
      <c r="AF152" s="519"/>
      <c r="AH152" s="499" t="str">
        <f t="shared" si="59"/>
        <v/>
      </c>
    </row>
    <row r="153" spans="1:34" x14ac:dyDescent="0.2">
      <c r="A153" s="134"/>
      <c r="B153" s="178" t="str">
        <f t="shared" si="67"/>
        <v/>
      </c>
      <c r="C153" s="128" t="b">
        <f t="shared" si="60"/>
        <v>0</v>
      </c>
      <c r="D153" s="136"/>
      <c r="E153" s="143" t="b">
        <f t="shared" si="61"/>
        <v>0</v>
      </c>
      <c r="F153" s="137" t="str">
        <f t="shared" si="62"/>
        <v/>
      </c>
      <c r="G153" s="138"/>
      <c r="H153" s="139"/>
      <c r="I153" s="138"/>
      <c r="J153" s="139"/>
      <c r="K153" s="138"/>
      <c r="L153" s="139"/>
      <c r="M153" s="140" t="str">
        <f t="shared" si="63"/>
        <v/>
      </c>
      <c r="N153" s="534"/>
      <c r="O153" s="534"/>
      <c r="P153" s="521"/>
      <c r="Q153" s="513">
        <f t="shared" si="64"/>
        <v>0</v>
      </c>
      <c r="R153" s="499" t="str">
        <f t="shared" si="65"/>
        <v/>
      </c>
      <c r="T153" s="522">
        <f t="shared" si="52"/>
        <v>0</v>
      </c>
      <c r="U153" s="523">
        <f t="shared" si="53"/>
        <v>0</v>
      </c>
      <c r="V153" s="522">
        <f t="shared" si="54"/>
        <v>0</v>
      </c>
      <c r="W153" s="523">
        <f t="shared" si="55"/>
        <v>0</v>
      </c>
      <c r="X153" s="522">
        <f t="shared" si="56"/>
        <v>0</v>
      </c>
      <c r="Y153" s="523">
        <f t="shared" si="57"/>
        <v>0</v>
      </c>
      <c r="AA153" s="517"/>
      <c r="AB153" s="517" t="e">
        <f t="shared" si="66"/>
        <v>#VALUE!</v>
      </c>
      <c r="AC153" s="524"/>
      <c r="AE153" s="519"/>
      <c r="AF153" s="519"/>
      <c r="AH153" s="499" t="str">
        <f t="shared" si="59"/>
        <v/>
      </c>
    </row>
    <row r="154" spans="1:34" x14ac:dyDescent="0.2">
      <c r="A154" s="134"/>
      <c r="B154" s="178" t="str">
        <f t="shared" si="67"/>
        <v/>
      </c>
      <c r="C154" s="128" t="b">
        <f t="shared" si="60"/>
        <v>0</v>
      </c>
      <c r="D154" s="136"/>
      <c r="E154" s="143" t="b">
        <f t="shared" si="61"/>
        <v>0</v>
      </c>
      <c r="F154" s="137" t="str">
        <f t="shared" si="62"/>
        <v/>
      </c>
      <c r="G154" s="138"/>
      <c r="H154" s="139"/>
      <c r="I154" s="138"/>
      <c r="J154" s="139"/>
      <c r="K154" s="138"/>
      <c r="L154" s="139"/>
      <c r="M154" s="140" t="str">
        <f t="shared" si="63"/>
        <v/>
      </c>
      <c r="N154" s="534"/>
      <c r="O154" s="534"/>
      <c r="P154" s="521"/>
      <c r="Q154" s="513">
        <f t="shared" si="64"/>
        <v>0</v>
      </c>
      <c r="R154" s="499" t="str">
        <f t="shared" si="65"/>
        <v/>
      </c>
      <c r="T154" s="522">
        <f t="shared" si="52"/>
        <v>0</v>
      </c>
      <c r="U154" s="523">
        <f t="shared" si="53"/>
        <v>0</v>
      </c>
      <c r="V154" s="522">
        <f t="shared" si="54"/>
        <v>0</v>
      </c>
      <c r="W154" s="523">
        <f t="shared" si="55"/>
        <v>0</v>
      </c>
      <c r="X154" s="522">
        <f t="shared" si="56"/>
        <v>0</v>
      </c>
      <c r="Y154" s="523">
        <f t="shared" si="57"/>
        <v>0</v>
      </c>
      <c r="AA154" s="517"/>
      <c r="AB154" s="517" t="e">
        <f t="shared" si="66"/>
        <v>#VALUE!</v>
      </c>
      <c r="AC154" s="524"/>
      <c r="AE154" s="519"/>
      <c r="AF154" s="519"/>
      <c r="AH154" s="499" t="str">
        <f t="shared" si="59"/>
        <v/>
      </c>
    </row>
    <row r="155" spans="1:34" x14ac:dyDescent="0.2">
      <c r="A155" s="134"/>
      <c r="B155" s="178" t="str">
        <f t="shared" si="67"/>
        <v/>
      </c>
      <c r="C155" s="128" t="b">
        <f t="shared" si="60"/>
        <v>0</v>
      </c>
      <c r="D155" s="136"/>
      <c r="E155" s="143" t="b">
        <f t="shared" si="61"/>
        <v>0</v>
      </c>
      <c r="F155" s="137" t="str">
        <f t="shared" si="62"/>
        <v/>
      </c>
      <c r="G155" s="138"/>
      <c r="H155" s="139"/>
      <c r="I155" s="138"/>
      <c r="J155" s="139"/>
      <c r="K155" s="138"/>
      <c r="L155" s="139"/>
      <c r="M155" s="140" t="str">
        <f t="shared" si="63"/>
        <v/>
      </c>
      <c r="N155" s="534"/>
      <c r="O155" s="534"/>
      <c r="P155" s="521"/>
      <c r="Q155" s="513">
        <f t="shared" si="64"/>
        <v>0</v>
      </c>
      <c r="R155" s="499" t="str">
        <f t="shared" si="65"/>
        <v/>
      </c>
      <c r="T155" s="522">
        <f t="shared" si="52"/>
        <v>0</v>
      </c>
      <c r="U155" s="523">
        <f t="shared" si="53"/>
        <v>0</v>
      </c>
      <c r="V155" s="522">
        <f t="shared" si="54"/>
        <v>0</v>
      </c>
      <c r="W155" s="523">
        <f t="shared" si="55"/>
        <v>0</v>
      </c>
      <c r="X155" s="522">
        <f t="shared" si="56"/>
        <v>0</v>
      </c>
      <c r="Y155" s="523">
        <f t="shared" si="57"/>
        <v>0</v>
      </c>
      <c r="AA155" s="517"/>
      <c r="AB155" s="517" t="e">
        <f t="shared" si="66"/>
        <v>#VALUE!</v>
      </c>
      <c r="AC155" s="524"/>
      <c r="AE155" s="519"/>
      <c r="AF155" s="519"/>
      <c r="AH155" s="499" t="str">
        <f t="shared" si="59"/>
        <v/>
      </c>
    </row>
    <row r="156" spans="1:34" x14ac:dyDescent="0.2">
      <c r="A156" s="134"/>
      <c r="B156" s="178" t="str">
        <f t="shared" si="67"/>
        <v/>
      </c>
      <c r="C156" s="128" t="b">
        <f t="shared" si="60"/>
        <v>0</v>
      </c>
      <c r="D156" s="136"/>
      <c r="E156" s="143" t="b">
        <f t="shared" si="61"/>
        <v>0</v>
      </c>
      <c r="F156" s="137" t="str">
        <f t="shared" si="62"/>
        <v/>
      </c>
      <c r="G156" s="138"/>
      <c r="H156" s="139"/>
      <c r="I156" s="138"/>
      <c r="J156" s="139"/>
      <c r="K156" s="138"/>
      <c r="L156" s="139"/>
      <c r="M156" s="140" t="str">
        <f t="shared" si="63"/>
        <v/>
      </c>
      <c r="N156" s="534"/>
      <c r="O156" s="534"/>
      <c r="P156" s="521"/>
      <c r="Q156" s="513">
        <f t="shared" si="64"/>
        <v>0</v>
      </c>
      <c r="R156" s="499" t="str">
        <f t="shared" si="65"/>
        <v/>
      </c>
      <c r="T156" s="522">
        <f t="shared" si="52"/>
        <v>0</v>
      </c>
      <c r="U156" s="523">
        <f t="shared" si="53"/>
        <v>0</v>
      </c>
      <c r="V156" s="522">
        <f t="shared" si="54"/>
        <v>0</v>
      </c>
      <c r="W156" s="523">
        <f t="shared" si="55"/>
        <v>0</v>
      </c>
      <c r="X156" s="522">
        <f t="shared" si="56"/>
        <v>0</v>
      </c>
      <c r="Y156" s="523">
        <f t="shared" si="57"/>
        <v>0</v>
      </c>
      <c r="AA156" s="517"/>
      <c r="AB156" s="517" t="e">
        <f t="shared" si="66"/>
        <v>#VALUE!</v>
      </c>
      <c r="AC156" s="524"/>
      <c r="AE156" s="519"/>
      <c r="AF156" s="519"/>
      <c r="AH156" s="499" t="str">
        <f t="shared" si="59"/>
        <v/>
      </c>
    </row>
    <row r="157" spans="1:34" x14ac:dyDescent="0.2">
      <c r="A157" s="134"/>
      <c r="B157" s="178" t="str">
        <f t="shared" si="67"/>
        <v/>
      </c>
      <c r="C157" s="128" t="b">
        <f t="shared" si="60"/>
        <v>0</v>
      </c>
      <c r="D157" s="136"/>
      <c r="E157" s="143" t="b">
        <f t="shared" si="61"/>
        <v>0</v>
      </c>
      <c r="F157" s="137" t="str">
        <f t="shared" si="62"/>
        <v/>
      </c>
      <c r="G157" s="138"/>
      <c r="H157" s="139"/>
      <c r="I157" s="138"/>
      <c r="J157" s="139"/>
      <c r="K157" s="138"/>
      <c r="L157" s="139"/>
      <c r="M157" s="140" t="str">
        <f t="shared" si="63"/>
        <v/>
      </c>
      <c r="N157" s="534"/>
      <c r="O157" s="534"/>
      <c r="P157" s="521"/>
      <c r="Q157" s="513">
        <f t="shared" si="64"/>
        <v>0</v>
      </c>
      <c r="R157" s="499" t="str">
        <f t="shared" si="65"/>
        <v/>
      </c>
      <c r="T157" s="522">
        <f t="shared" si="52"/>
        <v>0</v>
      </c>
      <c r="U157" s="523">
        <f t="shared" si="53"/>
        <v>0</v>
      </c>
      <c r="V157" s="522">
        <f t="shared" si="54"/>
        <v>0</v>
      </c>
      <c r="W157" s="523">
        <f t="shared" si="55"/>
        <v>0</v>
      </c>
      <c r="X157" s="522">
        <f t="shared" si="56"/>
        <v>0</v>
      </c>
      <c r="Y157" s="523">
        <f t="shared" si="57"/>
        <v>0</v>
      </c>
      <c r="AA157" s="517"/>
      <c r="AB157" s="517" t="e">
        <f t="shared" si="66"/>
        <v>#VALUE!</v>
      </c>
      <c r="AC157" s="524"/>
      <c r="AE157" s="519"/>
      <c r="AF157" s="519"/>
      <c r="AH157" s="499" t="str">
        <f t="shared" si="59"/>
        <v/>
      </c>
    </row>
    <row r="158" spans="1:34" x14ac:dyDescent="0.2">
      <c r="A158" s="134"/>
      <c r="B158" s="178" t="str">
        <f t="shared" si="67"/>
        <v/>
      </c>
      <c r="C158" s="128" t="b">
        <f t="shared" si="60"/>
        <v>0</v>
      </c>
      <c r="D158" s="136"/>
      <c r="E158" s="143" t="b">
        <f t="shared" si="61"/>
        <v>0</v>
      </c>
      <c r="F158" s="137" t="str">
        <f t="shared" si="62"/>
        <v/>
      </c>
      <c r="G158" s="138"/>
      <c r="H158" s="139"/>
      <c r="I158" s="138"/>
      <c r="J158" s="139"/>
      <c r="K158" s="138"/>
      <c r="L158" s="139"/>
      <c r="M158" s="140" t="str">
        <f t="shared" si="63"/>
        <v/>
      </c>
      <c r="N158" s="534"/>
      <c r="O158" s="534"/>
      <c r="P158" s="521"/>
      <c r="Q158" s="513">
        <f t="shared" si="64"/>
        <v>0</v>
      </c>
      <c r="R158" s="499" t="str">
        <f t="shared" si="65"/>
        <v/>
      </c>
      <c r="T158" s="522">
        <f t="shared" si="52"/>
        <v>0</v>
      </c>
      <c r="U158" s="523">
        <f t="shared" si="53"/>
        <v>0</v>
      </c>
      <c r="V158" s="522">
        <f t="shared" si="54"/>
        <v>0</v>
      </c>
      <c r="W158" s="523">
        <f t="shared" si="55"/>
        <v>0</v>
      </c>
      <c r="X158" s="522">
        <f t="shared" si="56"/>
        <v>0</v>
      </c>
      <c r="Y158" s="523">
        <f t="shared" si="57"/>
        <v>0</v>
      </c>
      <c r="AA158" s="517"/>
      <c r="AB158" s="517" t="e">
        <f t="shared" si="66"/>
        <v>#VALUE!</v>
      </c>
      <c r="AC158" s="524"/>
      <c r="AE158" s="519"/>
      <c r="AF158" s="519"/>
      <c r="AH158" s="499" t="str">
        <f t="shared" si="59"/>
        <v/>
      </c>
    </row>
    <row r="159" spans="1:34" x14ac:dyDescent="0.2">
      <c r="A159" s="134"/>
      <c r="B159" s="178" t="str">
        <f t="shared" si="67"/>
        <v/>
      </c>
      <c r="C159" s="128" t="b">
        <f t="shared" si="60"/>
        <v>0</v>
      </c>
      <c r="D159" s="136"/>
      <c r="E159" s="143" t="b">
        <f t="shared" si="61"/>
        <v>0</v>
      </c>
      <c r="F159" s="137" t="str">
        <f t="shared" si="62"/>
        <v/>
      </c>
      <c r="G159" s="138"/>
      <c r="H159" s="139"/>
      <c r="I159" s="138"/>
      <c r="J159" s="139"/>
      <c r="K159" s="138"/>
      <c r="L159" s="139"/>
      <c r="M159" s="140" t="str">
        <f t="shared" si="63"/>
        <v/>
      </c>
      <c r="N159" s="534"/>
      <c r="O159" s="534"/>
      <c r="P159" s="521"/>
      <c r="Q159" s="513">
        <f t="shared" si="64"/>
        <v>0</v>
      </c>
      <c r="R159" s="499" t="str">
        <f t="shared" si="65"/>
        <v/>
      </c>
      <c r="T159" s="522">
        <f t="shared" si="52"/>
        <v>0</v>
      </c>
      <c r="U159" s="523">
        <f t="shared" si="53"/>
        <v>0</v>
      </c>
      <c r="V159" s="522">
        <f t="shared" si="54"/>
        <v>0</v>
      </c>
      <c r="W159" s="523">
        <f t="shared" si="55"/>
        <v>0</v>
      </c>
      <c r="X159" s="522">
        <f t="shared" si="56"/>
        <v>0</v>
      </c>
      <c r="Y159" s="523">
        <f t="shared" si="57"/>
        <v>0</v>
      </c>
      <c r="AA159" s="517"/>
      <c r="AB159" s="517" t="e">
        <f t="shared" si="66"/>
        <v>#VALUE!</v>
      </c>
      <c r="AC159" s="524"/>
      <c r="AE159" s="519"/>
      <c r="AF159" s="519"/>
      <c r="AH159" s="499" t="str">
        <f t="shared" si="59"/>
        <v/>
      </c>
    </row>
    <row r="160" spans="1:34" x14ac:dyDescent="0.2">
      <c r="A160" s="134"/>
      <c r="B160" s="178" t="str">
        <f t="shared" si="67"/>
        <v/>
      </c>
      <c r="C160" s="128" t="b">
        <f t="shared" si="60"/>
        <v>0</v>
      </c>
      <c r="D160" s="136"/>
      <c r="E160" s="143" t="b">
        <f t="shared" si="61"/>
        <v>0</v>
      </c>
      <c r="F160" s="137" t="str">
        <f t="shared" si="62"/>
        <v/>
      </c>
      <c r="G160" s="138"/>
      <c r="H160" s="139"/>
      <c r="I160" s="138"/>
      <c r="J160" s="139"/>
      <c r="K160" s="138"/>
      <c r="L160" s="139"/>
      <c r="M160" s="140" t="str">
        <f t="shared" si="63"/>
        <v/>
      </c>
      <c r="N160" s="534"/>
      <c r="O160" s="534"/>
      <c r="P160" s="521"/>
      <c r="Q160" s="513">
        <f t="shared" si="64"/>
        <v>0</v>
      </c>
      <c r="R160" s="499" t="str">
        <f t="shared" si="65"/>
        <v/>
      </c>
      <c r="T160" s="522">
        <f t="shared" si="52"/>
        <v>0</v>
      </c>
      <c r="U160" s="523">
        <f t="shared" si="53"/>
        <v>0</v>
      </c>
      <c r="V160" s="522">
        <f t="shared" si="54"/>
        <v>0</v>
      </c>
      <c r="W160" s="523">
        <f t="shared" si="55"/>
        <v>0</v>
      </c>
      <c r="X160" s="522">
        <f t="shared" si="56"/>
        <v>0</v>
      </c>
      <c r="Y160" s="523">
        <f t="shared" si="57"/>
        <v>0</v>
      </c>
      <c r="AA160" s="517"/>
      <c r="AB160" s="517" t="e">
        <f t="shared" si="66"/>
        <v>#VALUE!</v>
      </c>
      <c r="AC160" s="524"/>
      <c r="AE160" s="519"/>
      <c r="AF160" s="519"/>
      <c r="AH160" s="499" t="str">
        <f t="shared" si="59"/>
        <v/>
      </c>
    </row>
    <row r="161" spans="1:34" x14ac:dyDescent="0.2">
      <c r="A161" s="134"/>
      <c r="B161" s="178" t="str">
        <f t="shared" si="67"/>
        <v/>
      </c>
      <c r="C161" s="128" t="b">
        <f t="shared" si="60"/>
        <v>0</v>
      </c>
      <c r="D161" s="136"/>
      <c r="E161" s="143" t="b">
        <f t="shared" si="61"/>
        <v>0</v>
      </c>
      <c r="F161" s="137" t="str">
        <f t="shared" si="62"/>
        <v/>
      </c>
      <c r="G161" s="138"/>
      <c r="H161" s="139"/>
      <c r="I161" s="138"/>
      <c r="J161" s="139"/>
      <c r="K161" s="138"/>
      <c r="L161" s="139"/>
      <c r="M161" s="140" t="str">
        <f t="shared" si="63"/>
        <v/>
      </c>
      <c r="N161" s="534"/>
      <c r="O161" s="534"/>
      <c r="P161" s="521"/>
      <c r="Q161" s="513">
        <f t="shared" si="64"/>
        <v>0</v>
      </c>
      <c r="R161" s="499" t="str">
        <f t="shared" si="65"/>
        <v/>
      </c>
      <c r="T161" s="522">
        <f t="shared" si="52"/>
        <v>0</v>
      </c>
      <c r="U161" s="523">
        <f t="shared" si="53"/>
        <v>0</v>
      </c>
      <c r="V161" s="522">
        <f t="shared" si="54"/>
        <v>0</v>
      </c>
      <c r="W161" s="523">
        <f t="shared" si="55"/>
        <v>0</v>
      </c>
      <c r="X161" s="522">
        <f t="shared" si="56"/>
        <v>0</v>
      </c>
      <c r="Y161" s="523">
        <f t="shared" si="57"/>
        <v>0</v>
      </c>
      <c r="AA161" s="517"/>
      <c r="AB161" s="517" t="e">
        <f t="shared" si="66"/>
        <v>#VALUE!</v>
      </c>
      <c r="AC161" s="524"/>
      <c r="AE161" s="519"/>
      <c r="AF161" s="519"/>
      <c r="AH161" s="499" t="str">
        <f t="shared" si="59"/>
        <v/>
      </c>
    </row>
    <row r="162" spans="1:34" x14ac:dyDescent="0.2">
      <c r="A162" s="134"/>
      <c r="B162" s="178" t="str">
        <f t="shared" si="67"/>
        <v/>
      </c>
      <c r="C162" s="128" t="b">
        <f t="shared" si="60"/>
        <v>0</v>
      </c>
      <c r="D162" s="136"/>
      <c r="E162" s="143" t="b">
        <f t="shared" si="61"/>
        <v>0</v>
      </c>
      <c r="F162" s="137" t="str">
        <f t="shared" si="62"/>
        <v/>
      </c>
      <c r="G162" s="138"/>
      <c r="H162" s="139"/>
      <c r="I162" s="138"/>
      <c r="J162" s="139"/>
      <c r="K162" s="138"/>
      <c r="L162" s="139"/>
      <c r="M162" s="140" t="str">
        <f t="shared" si="63"/>
        <v/>
      </c>
      <c r="N162" s="534"/>
      <c r="O162" s="534"/>
      <c r="P162" s="521"/>
      <c r="Q162" s="513">
        <f t="shared" si="64"/>
        <v>0</v>
      </c>
      <c r="R162" s="499" t="str">
        <f t="shared" si="65"/>
        <v/>
      </c>
      <c r="T162" s="522">
        <f t="shared" si="52"/>
        <v>0</v>
      </c>
      <c r="U162" s="523">
        <f t="shared" si="53"/>
        <v>0</v>
      </c>
      <c r="V162" s="522">
        <f t="shared" si="54"/>
        <v>0</v>
      </c>
      <c r="W162" s="523">
        <f t="shared" si="55"/>
        <v>0</v>
      </c>
      <c r="X162" s="522">
        <f t="shared" si="56"/>
        <v>0</v>
      </c>
      <c r="Y162" s="523">
        <f t="shared" si="57"/>
        <v>0</v>
      </c>
      <c r="AA162" s="517"/>
      <c r="AB162" s="517" t="e">
        <f t="shared" si="66"/>
        <v>#VALUE!</v>
      </c>
      <c r="AC162" s="524"/>
      <c r="AE162" s="519"/>
      <c r="AF162" s="519"/>
      <c r="AH162" s="499" t="str">
        <f t="shared" si="59"/>
        <v/>
      </c>
    </row>
    <row r="163" spans="1:34" x14ac:dyDescent="0.2">
      <c r="A163" s="134"/>
      <c r="B163" s="178" t="str">
        <f t="shared" si="67"/>
        <v/>
      </c>
      <c r="C163" s="128" t="b">
        <f t="shared" si="60"/>
        <v>0</v>
      </c>
      <c r="D163" s="136"/>
      <c r="E163" s="143" t="b">
        <f t="shared" si="61"/>
        <v>0</v>
      </c>
      <c r="F163" s="137" t="str">
        <f t="shared" si="62"/>
        <v/>
      </c>
      <c r="G163" s="138"/>
      <c r="H163" s="139"/>
      <c r="I163" s="138"/>
      <c r="J163" s="139"/>
      <c r="K163" s="138"/>
      <c r="L163" s="139"/>
      <c r="M163" s="140" t="str">
        <f t="shared" si="63"/>
        <v/>
      </c>
      <c r="N163" s="534"/>
      <c r="O163" s="534"/>
      <c r="P163" s="521"/>
      <c r="Q163" s="513">
        <f t="shared" si="64"/>
        <v>0</v>
      </c>
      <c r="R163" s="499" t="str">
        <f t="shared" si="65"/>
        <v/>
      </c>
      <c r="T163" s="522">
        <f t="shared" si="52"/>
        <v>0</v>
      </c>
      <c r="U163" s="523">
        <f t="shared" si="53"/>
        <v>0</v>
      </c>
      <c r="V163" s="522">
        <f t="shared" si="54"/>
        <v>0</v>
      </c>
      <c r="W163" s="523">
        <f t="shared" si="55"/>
        <v>0</v>
      </c>
      <c r="X163" s="522">
        <f t="shared" si="56"/>
        <v>0</v>
      </c>
      <c r="Y163" s="523">
        <f t="shared" si="57"/>
        <v>0</v>
      </c>
      <c r="AA163" s="517"/>
      <c r="AB163" s="517" t="e">
        <f t="shared" si="66"/>
        <v>#VALUE!</v>
      </c>
      <c r="AC163" s="524"/>
      <c r="AE163" s="519"/>
      <c r="AF163" s="519"/>
      <c r="AH163" s="499" t="str">
        <f t="shared" si="59"/>
        <v/>
      </c>
    </row>
    <row r="164" spans="1:34" x14ac:dyDescent="0.2">
      <c r="A164" s="134"/>
      <c r="B164" s="178" t="str">
        <f t="shared" si="67"/>
        <v/>
      </c>
      <c r="C164" s="128" t="b">
        <f t="shared" si="60"/>
        <v>0</v>
      </c>
      <c r="D164" s="136"/>
      <c r="E164" s="143" t="b">
        <f t="shared" si="61"/>
        <v>0</v>
      </c>
      <c r="F164" s="137" t="str">
        <f t="shared" si="62"/>
        <v/>
      </c>
      <c r="G164" s="138"/>
      <c r="H164" s="139"/>
      <c r="I164" s="138"/>
      <c r="J164" s="139"/>
      <c r="K164" s="138"/>
      <c r="L164" s="139"/>
      <c r="M164" s="140" t="str">
        <f t="shared" si="63"/>
        <v/>
      </c>
      <c r="N164" s="534"/>
      <c r="O164" s="534"/>
      <c r="P164" s="521"/>
      <c r="Q164" s="513">
        <f t="shared" si="64"/>
        <v>0</v>
      </c>
      <c r="R164" s="499" t="str">
        <f t="shared" si="65"/>
        <v/>
      </c>
      <c r="T164" s="522">
        <f t="shared" si="52"/>
        <v>0</v>
      </c>
      <c r="U164" s="523">
        <f t="shared" si="53"/>
        <v>0</v>
      </c>
      <c r="V164" s="522">
        <f t="shared" si="54"/>
        <v>0</v>
      </c>
      <c r="W164" s="523">
        <f t="shared" si="55"/>
        <v>0</v>
      </c>
      <c r="X164" s="522">
        <f t="shared" si="56"/>
        <v>0</v>
      </c>
      <c r="Y164" s="523">
        <f t="shared" si="57"/>
        <v>0</v>
      </c>
      <c r="AA164" s="517"/>
      <c r="AB164" s="517" t="e">
        <f t="shared" si="66"/>
        <v>#VALUE!</v>
      </c>
      <c r="AC164" s="524"/>
      <c r="AE164" s="519"/>
      <c r="AF164" s="519"/>
      <c r="AH164" s="499" t="str">
        <f t="shared" si="59"/>
        <v/>
      </c>
    </row>
    <row r="165" spans="1:34" x14ac:dyDescent="0.2">
      <c r="A165" s="134"/>
      <c r="B165" s="178" t="str">
        <f t="shared" si="67"/>
        <v/>
      </c>
      <c r="C165" s="128" t="b">
        <f t="shared" si="60"/>
        <v>0</v>
      </c>
      <c r="D165" s="136"/>
      <c r="E165" s="143" t="b">
        <f t="shared" si="61"/>
        <v>0</v>
      </c>
      <c r="F165" s="137" t="str">
        <f t="shared" si="62"/>
        <v/>
      </c>
      <c r="G165" s="138"/>
      <c r="H165" s="139"/>
      <c r="I165" s="138"/>
      <c r="J165" s="139"/>
      <c r="K165" s="138"/>
      <c r="L165" s="139"/>
      <c r="M165" s="140" t="str">
        <f t="shared" si="63"/>
        <v/>
      </c>
      <c r="N165" s="534"/>
      <c r="O165" s="534"/>
      <c r="P165" s="521"/>
      <c r="Q165" s="513">
        <f t="shared" si="64"/>
        <v>0</v>
      </c>
      <c r="R165" s="499" t="str">
        <f t="shared" si="65"/>
        <v/>
      </c>
      <c r="T165" s="522">
        <f t="shared" si="52"/>
        <v>0</v>
      </c>
      <c r="U165" s="523">
        <f t="shared" si="53"/>
        <v>0</v>
      </c>
      <c r="V165" s="522">
        <f t="shared" si="54"/>
        <v>0</v>
      </c>
      <c r="W165" s="523">
        <f t="shared" si="55"/>
        <v>0</v>
      </c>
      <c r="X165" s="522">
        <f t="shared" si="56"/>
        <v>0</v>
      </c>
      <c r="Y165" s="523">
        <f t="shared" si="57"/>
        <v>0</v>
      </c>
      <c r="AA165" s="517"/>
      <c r="AB165" s="517" t="e">
        <f t="shared" si="66"/>
        <v>#VALUE!</v>
      </c>
      <c r="AC165" s="524"/>
      <c r="AE165" s="519"/>
      <c r="AF165" s="519"/>
      <c r="AH165" s="499" t="str">
        <f t="shared" si="59"/>
        <v/>
      </c>
    </row>
    <row r="166" spans="1:34" x14ac:dyDescent="0.2">
      <c r="A166" s="134"/>
      <c r="B166" s="178" t="str">
        <f t="shared" si="67"/>
        <v/>
      </c>
      <c r="C166" s="128" t="b">
        <f t="shared" si="60"/>
        <v>0</v>
      </c>
      <c r="D166" s="136"/>
      <c r="E166" s="143" t="b">
        <f t="shared" si="61"/>
        <v>0</v>
      </c>
      <c r="F166" s="137" t="str">
        <f t="shared" si="62"/>
        <v/>
      </c>
      <c r="G166" s="138"/>
      <c r="H166" s="139"/>
      <c r="I166" s="138"/>
      <c r="J166" s="139"/>
      <c r="K166" s="138"/>
      <c r="L166" s="139"/>
      <c r="M166" s="140" t="str">
        <f t="shared" si="63"/>
        <v/>
      </c>
      <c r="N166" s="534"/>
      <c r="O166" s="534"/>
      <c r="P166" s="521"/>
      <c r="Q166" s="513">
        <f t="shared" si="64"/>
        <v>0</v>
      </c>
      <c r="R166" s="499" t="str">
        <f t="shared" si="65"/>
        <v/>
      </c>
      <c r="T166" s="522">
        <f t="shared" si="52"/>
        <v>0</v>
      </c>
      <c r="U166" s="523">
        <f t="shared" si="53"/>
        <v>0</v>
      </c>
      <c r="V166" s="522">
        <f t="shared" si="54"/>
        <v>0</v>
      </c>
      <c r="W166" s="523">
        <f t="shared" si="55"/>
        <v>0</v>
      </c>
      <c r="X166" s="522">
        <f t="shared" si="56"/>
        <v>0</v>
      </c>
      <c r="Y166" s="523">
        <f t="shared" si="57"/>
        <v>0</v>
      </c>
      <c r="AA166" s="517"/>
      <c r="AB166" s="517" t="e">
        <f t="shared" si="66"/>
        <v>#VALUE!</v>
      </c>
      <c r="AC166" s="524"/>
      <c r="AE166" s="519"/>
      <c r="AF166" s="519"/>
      <c r="AH166" s="499" t="str">
        <f t="shared" si="59"/>
        <v/>
      </c>
    </row>
    <row r="167" spans="1:34" x14ac:dyDescent="0.2">
      <c r="A167" s="134"/>
      <c r="B167" s="178" t="str">
        <f t="shared" si="67"/>
        <v/>
      </c>
      <c r="C167" s="128" t="b">
        <f t="shared" si="60"/>
        <v>0</v>
      </c>
      <c r="D167" s="136"/>
      <c r="E167" s="143" t="b">
        <f t="shared" si="61"/>
        <v>0</v>
      </c>
      <c r="F167" s="137" t="str">
        <f t="shared" si="62"/>
        <v/>
      </c>
      <c r="G167" s="138"/>
      <c r="H167" s="139"/>
      <c r="I167" s="138"/>
      <c r="J167" s="139"/>
      <c r="K167" s="138"/>
      <c r="L167" s="139"/>
      <c r="M167" s="140" t="str">
        <f t="shared" si="63"/>
        <v/>
      </c>
      <c r="N167" s="534"/>
      <c r="O167" s="534"/>
      <c r="P167" s="521"/>
      <c r="Q167" s="513">
        <f t="shared" si="64"/>
        <v>0</v>
      </c>
      <c r="R167" s="499" t="str">
        <f t="shared" si="65"/>
        <v/>
      </c>
      <c r="T167" s="522">
        <f t="shared" si="52"/>
        <v>0</v>
      </c>
      <c r="U167" s="523">
        <f t="shared" si="53"/>
        <v>0</v>
      </c>
      <c r="V167" s="522">
        <f t="shared" si="54"/>
        <v>0</v>
      </c>
      <c r="W167" s="523">
        <f t="shared" si="55"/>
        <v>0</v>
      </c>
      <c r="X167" s="522">
        <f t="shared" si="56"/>
        <v>0</v>
      </c>
      <c r="Y167" s="523">
        <f t="shared" si="57"/>
        <v>0</v>
      </c>
      <c r="AA167" s="517"/>
      <c r="AB167" s="517" t="e">
        <f t="shared" si="66"/>
        <v>#VALUE!</v>
      </c>
      <c r="AC167" s="524"/>
      <c r="AE167" s="519"/>
      <c r="AF167" s="519"/>
      <c r="AH167" s="499" t="str">
        <f t="shared" si="59"/>
        <v/>
      </c>
    </row>
    <row r="168" spans="1:34" ht="13.5" thickBot="1" x14ac:dyDescent="0.25">
      <c r="A168" s="179"/>
      <c r="B168" s="178" t="str">
        <f t="shared" si="67"/>
        <v/>
      </c>
      <c r="C168" s="128" t="b">
        <f t="shared" si="60"/>
        <v>0</v>
      </c>
      <c r="D168" s="180"/>
      <c r="E168" s="143" t="b">
        <f t="shared" si="61"/>
        <v>0</v>
      </c>
      <c r="F168" s="137" t="str">
        <f t="shared" si="62"/>
        <v/>
      </c>
      <c r="G168" s="138"/>
      <c r="H168" s="139"/>
      <c r="I168" s="138"/>
      <c r="J168" s="139"/>
      <c r="K168" s="138"/>
      <c r="L168" s="139"/>
      <c r="M168" s="140" t="str">
        <f t="shared" si="63"/>
        <v/>
      </c>
      <c r="N168" s="534"/>
      <c r="O168" s="534"/>
      <c r="P168" s="521"/>
      <c r="Q168" s="513">
        <f t="shared" si="64"/>
        <v>0</v>
      </c>
      <c r="R168" s="499" t="str">
        <f t="shared" si="65"/>
        <v/>
      </c>
      <c r="T168" s="522">
        <f t="shared" si="52"/>
        <v>0</v>
      </c>
      <c r="U168" s="523">
        <f t="shared" si="53"/>
        <v>0</v>
      </c>
      <c r="V168" s="522">
        <f t="shared" si="54"/>
        <v>0</v>
      </c>
      <c r="W168" s="523">
        <f t="shared" si="55"/>
        <v>0</v>
      </c>
      <c r="X168" s="522">
        <f t="shared" si="56"/>
        <v>0</v>
      </c>
      <c r="Y168" s="523">
        <f t="shared" si="57"/>
        <v>0</v>
      </c>
      <c r="AA168" s="517"/>
      <c r="AB168" s="517" t="e">
        <f t="shared" si="66"/>
        <v>#VALUE!</v>
      </c>
      <c r="AC168" s="524"/>
      <c r="AE168" s="519"/>
      <c r="AF168" s="519"/>
      <c r="AH168" s="499" t="str">
        <f t="shared" si="59"/>
        <v/>
      </c>
    </row>
    <row r="169" spans="1:34" ht="14.25" thickTop="1" thickBot="1" x14ac:dyDescent="0.25">
      <c r="A169" s="163"/>
      <c r="B169" s="164" t="str">
        <f t="shared" si="67"/>
        <v/>
      </c>
      <c r="C169" s="165"/>
      <c r="D169" s="166"/>
      <c r="E169" s="166"/>
      <c r="F169" s="167"/>
      <c r="G169" s="168"/>
      <c r="H169" s="168"/>
      <c r="I169" s="168"/>
      <c r="J169" s="168"/>
      <c r="K169" s="168"/>
      <c r="L169" s="168"/>
      <c r="M169" s="169" t="str">
        <f>IF(SUM(G169:L169)&gt;0.00001,M168+G169-H169+K169-L169,"")</f>
        <v/>
      </c>
      <c r="N169" s="534"/>
      <c r="O169" s="534"/>
      <c r="P169" s="521"/>
      <c r="Q169" s="513"/>
      <c r="T169" s="522">
        <f t="shared" si="52"/>
        <v>0</v>
      </c>
      <c r="U169" s="523">
        <f t="shared" si="53"/>
        <v>0</v>
      </c>
      <c r="V169" s="522">
        <f t="shared" si="54"/>
        <v>0</v>
      </c>
      <c r="W169" s="523">
        <f t="shared" si="55"/>
        <v>0</v>
      </c>
      <c r="X169" s="522">
        <f t="shared" si="56"/>
        <v>0</v>
      </c>
      <c r="Y169" s="523">
        <f t="shared" si="57"/>
        <v>0</v>
      </c>
      <c r="AA169" s="517"/>
      <c r="AB169" s="517"/>
      <c r="AC169" s="530"/>
      <c r="AE169" s="519"/>
      <c r="AF169" s="519"/>
      <c r="AH169" s="499" t="str">
        <f t="shared" si="59"/>
        <v/>
      </c>
    </row>
    <row r="170" spans="1:34" ht="13.5" thickTop="1" x14ac:dyDescent="0.2">
      <c r="A170" s="702" t="s">
        <v>15</v>
      </c>
      <c r="B170" s="703"/>
      <c r="C170" s="703"/>
      <c r="D170" s="703"/>
      <c r="E170" s="703"/>
      <c r="F170" s="703"/>
      <c r="G170" s="708" t="s">
        <v>9</v>
      </c>
      <c r="H170" s="708"/>
      <c r="I170" s="697" t="str">
        <f>I8</f>
        <v>BANCA XXXX</v>
      </c>
      <c r="J170" s="698"/>
      <c r="K170" s="696" t="str">
        <f>K8</f>
        <v>BANCA Agricola pop</v>
      </c>
      <c r="L170" s="696"/>
      <c r="M170" s="692" t="s">
        <v>7</v>
      </c>
      <c r="N170" s="505"/>
      <c r="O170" s="505"/>
      <c r="P170" s="521"/>
      <c r="Q170" s="513"/>
      <c r="T170" s="522" t="str">
        <f t="shared" si="52"/>
        <v>C A S S A</v>
      </c>
      <c r="U170" s="523">
        <f t="shared" si="53"/>
        <v>0</v>
      </c>
      <c r="V170" s="522" t="str">
        <f t="shared" si="54"/>
        <v>BANCA XXXX</v>
      </c>
      <c r="W170" s="523">
        <f t="shared" si="55"/>
        <v>0</v>
      </c>
      <c r="X170" s="522" t="str">
        <f t="shared" si="56"/>
        <v>BANCA Agricola pop</v>
      </c>
      <c r="Y170" s="523">
        <f t="shared" si="57"/>
        <v>0</v>
      </c>
      <c r="AA170" s="517"/>
      <c r="AB170" s="517"/>
      <c r="AC170" s="530"/>
      <c r="AE170" s="519"/>
      <c r="AF170" s="519"/>
      <c r="AH170" s="499" t="str">
        <f t="shared" si="59"/>
        <v/>
      </c>
    </row>
    <row r="171" spans="1:34" x14ac:dyDescent="0.2">
      <c r="A171" s="704"/>
      <c r="B171" s="705"/>
      <c r="C171" s="705"/>
      <c r="D171" s="705"/>
      <c r="E171" s="705"/>
      <c r="F171" s="705"/>
      <c r="G171" s="152" t="s">
        <v>2</v>
      </c>
      <c r="H171" s="152" t="s">
        <v>3</v>
      </c>
      <c r="I171" s="152" t="s">
        <v>2</v>
      </c>
      <c r="J171" s="152" t="s">
        <v>3</v>
      </c>
      <c r="K171" s="152" t="s">
        <v>2</v>
      </c>
      <c r="L171" s="152" t="s">
        <v>3</v>
      </c>
      <c r="M171" s="693"/>
      <c r="N171" s="505"/>
      <c r="O171" s="505"/>
      <c r="P171" s="521"/>
      <c r="Q171" s="513"/>
      <c r="T171" s="522" t="str">
        <f t="shared" si="52"/>
        <v>ENTRATE</v>
      </c>
      <c r="U171" s="523" t="str">
        <f t="shared" si="53"/>
        <v>USCITE</v>
      </c>
      <c r="V171" s="522" t="str">
        <f t="shared" si="54"/>
        <v>ENTRATE</v>
      </c>
      <c r="W171" s="523" t="str">
        <f t="shared" si="55"/>
        <v>USCITE</v>
      </c>
      <c r="X171" s="522" t="str">
        <f t="shared" si="56"/>
        <v>ENTRATE</v>
      </c>
      <c r="Y171" s="523" t="str">
        <f t="shared" si="57"/>
        <v>USCITE</v>
      </c>
      <c r="AA171" s="517"/>
      <c r="AB171" s="517"/>
      <c r="AC171" s="530"/>
      <c r="AE171" s="519"/>
      <c r="AF171" s="519"/>
      <c r="AH171" s="499" t="str">
        <f t="shared" si="59"/>
        <v/>
      </c>
    </row>
    <row r="172" spans="1:34" x14ac:dyDescent="0.2">
      <c r="A172" s="694" t="s">
        <v>12</v>
      </c>
      <c r="B172" s="695"/>
      <c r="C172" s="695"/>
      <c r="D172" s="695"/>
      <c r="E172" s="695"/>
      <c r="F172" s="695"/>
      <c r="G172" s="153">
        <f t="shared" ref="G172:L172" si="68">SUM(G143:G168)</f>
        <v>0</v>
      </c>
      <c r="H172" s="153">
        <f t="shared" si="68"/>
        <v>0</v>
      </c>
      <c r="I172" s="153">
        <f t="shared" si="68"/>
        <v>0</v>
      </c>
      <c r="J172" s="153">
        <f t="shared" si="68"/>
        <v>0</v>
      </c>
      <c r="K172" s="153">
        <f t="shared" si="68"/>
        <v>0</v>
      </c>
      <c r="L172" s="153">
        <f t="shared" si="68"/>
        <v>0</v>
      </c>
      <c r="M172" s="154">
        <f>G172-H172+I172-J172+K172-L172</f>
        <v>0</v>
      </c>
      <c r="N172" s="534"/>
      <c r="O172" s="534"/>
      <c r="P172" s="521"/>
      <c r="Q172" s="513"/>
      <c r="T172" s="522">
        <f t="shared" si="52"/>
        <v>0</v>
      </c>
      <c r="U172" s="523">
        <f t="shared" si="53"/>
        <v>0</v>
      </c>
      <c r="V172" s="522">
        <f t="shared" si="54"/>
        <v>0</v>
      </c>
      <c r="W172" s="523">
        <f t="shared" si="55"/>
        <v>0</v>
      </c>
      <c r="X172" s="522">
        <f t="shared" si="56"/>
        <v>0</v>
      </c>
      <c r="Y172" s="523">
        <f t="shared" si="57"/>
        <v>0</v>
      </c>
      <c r="AA172" s="517"/>
      <c r="AB172" s="517"/>
      <c r="AC172" s="530"/>
      <c r="AE172" s="519"/>
      <c r="AF172" s="519"/>
      <c r="AH172" s="499" t="str">
        <f t="shared" si="59"/>
        <v/>
      </c>
    </row>
    <row r="173" spans="1:34" x14ac:dyDescent="0.2">
      <c r="A173" s="694" t="s">
        <v>14</v>
      </c>
      <c r="B173" s="695"/>
      <c r="C173" s="695"/>
      <c r="D173" s="695"/>
      <c r="E173" s="695"/>
      <c r="F173" s="695"/>
      <c r="G173" s="153">
        <f t="shared" ref="G173:M173" si="69">G141</f>
        <v>434.24</v>
      </c>
      <c r="H173" s="153">
        <f t="shared" si="69"/>
        <v>0</v>
      </c>
      <c r="I173" s="153">
        <f t="shared" si="69"/>
        <v>17740.45</v>
      </c>
      <c r="J173" s="153">
        <f t="shared" si="69"/>
        <v>29.94</v>
      </c>
      <c r="K173" s="153">
        <f t="shared" si="69"/>
        <v>95.99</v>
      </c>
      <c r="L173" s="153">
        <f t="shared" si="69"/>
        <v>0</v>
      </c>
      <c r="M173" s="154">
        <f t="shared" si="69"/>
        <v>18240.740000000005</v>
      </c>
      <c r="N173" s="534"/>
      <c r="O173" s="534"/>
      <c r="P173" s="521"/>
      <c r="Q173" s="513"/>
      <c r="T173" s="522">
        <f t="shared" si="52"/>
        <v>434.24</v>
      </c>
      <c r="U173" s="523">
        <f t="shared" si="53"/>
        <v>0</v>
      </c>
      <c r="V173" s="522">
        <f t="shared" si="54"/>
        <v>17740.45</v>
      </c>
      <c r="W173" s="523">
        <f t="shared" si="55"/>
        <v>29.94</v>
      </c>
      <c r="X173" s="522">
        <f t="shared" si="56"/>
        <v>95.99</v>
      </c>
      <c r="Y173" s="523">
        <f t="shared" si="57"/>
        <v>0</v>
      </c>
      <c r="AA173" s="517"/>
      <c r="AB173" s="517"/>
      <c r="AC173" s="530"/>
      <c r="AE173" s="519"/>
      <c r="AF173" s="519"/>
      <c r="AH173" s="499" t="str">
        <f t="shared" si="59"/>
        <v/>
      </c>
    </row>
    <row r="174" spans="1:34" x14ac:dyDescent="0.2">
      <c r="A174" s="700" t="s">
        <v>13</v>
      </c>
      <c r="B174" s="701"/>
      <c r="C174" s="701"/>
      <c r="D174" s="701"/>
      <c r="E174" s="701"/>
      <c r="F174" s="701"/>
      <c r="G174" s="153">
        <f t="shared" ref="G174:M174" si="70">G172+G173</f>
        <v>434.24</v>
      </c>
      <c r="H174" s="153">
        <f t="shared" si="70"/>
        <v>0</v>
      </c>
      <c r="I174" s="153">
        <f t="shared" si="70"/>
        <v>17740.45</v>
      </c>
      <c r="J174" s="153">
        <f t="shared" si="70"/>
        <v>29.94</v>
      </c>
      <c r="K174" s="153">
        <f t="shared" si="70"/>
        <v>95.99</v>
      </c>
      <c r="L174" s="153">
        <f t="shared" si="70"/>
        <v>0</v>
      </c>
      <c r="M174" s="154">
        <f t="shared" si="70"/>
        <v>18240.740000000005</v>
      </c>
      <c r="N174" s="534"/>
      <c r="O174" s="534"/>
      <c r="P174" s="521"/>
      <c r="Q174" s="513"/>
      <c r="T174" s="522">
        <f t="shared" si="52"/>
        <v>434.24</v>
      </c>
      <c r="U174" s="523">
        <f t="shared" si="53"/>
        <v>0</v>
      </c>
      <c r="V174" s="522">
        <f t="shared" si="54"/>
        <v>17740.45</v>
      </c>
      <c r="W174" s="523">
        <f t="shared" si="55"/>
        <v>29.94</v>
      </c>
      <c r="X174" s="522">
        <f t="shared" si="56"/>
        <v>95.99</v>
      </c>
      <c r="Y174" s="523">
        <f t="shared" si="57"/>
        <v>0</v>
      </c>
      <c r="AA174" s="517"/>
      <c r="AB174" s="517"/>
      <c r="AC174" s="530"/>
      <c r="AE174" s="519"/>
      <c r="AF174" s="519"/>
      <c r="AH174" s="499" t="str">
        <f t="shared" si="59"/>
        <v/>
      </c>
    </row>
    <row r="175" spans="1:34" ht="13.5" thickBot="1" x14ac:dyDescent="0.25">
      <c r="A175" s="706" t="s">
        <v>16</v>
      </c>
      <c r="B175" s="707"/>
      <c r="C175" s="707"/>
      <c r="D175" s="707"/>
      <c r="E175" s="707"/>
      <c r="F175" s="707"/>
      <c r="G175" s="699">
        <f>G174-H174</f>
        <v>434.24</v>
      </c>
      <c r="H175" s="699"/>
      <c r="I175" s="699">
        <f>I174-J174</f>
        <v>17710.510000000002</v>
      </c>
      <c r="J175" s="699"/>
      <c r="K175" s="699">
        <f>K174-L174</f>
        <v>95.99</v>
      </c>
      <c r="L175" s="699"/>
      <c r="M175" s="155">
        <f>G175+I175+K175</f>
        <v>18240.740000000005</v>
      </c>
      <c r="N175" s="536"/>
      <c r="O175" s="536"/>
      <c r="P175" s="521"/>
      <c r="Q175" s="513"/>
      <c r="T175" s="522">
        <f t="shared" si="52"/>
        <v>434.24</v>
      </c>
      <c r="U175" s="523">
        <f t="shared" si="53"/>
        <v>0</v>
      </c>
      <c r="V175" s="522">
        <f t="shared" si="54"/>
        <v>17710.510000000002</v>
      </c>
      <c r="W175" s="523">
        <f t="shared" si="55"/>
        <v>0</v>
      </c>
      <c r="X175" s="522">
        <f t="shared" si="56"/>
        <v>95.99</v>
      </c>
      <c r="Y175" s="523">
        <f t="shared" si="57"/>
        <v>0</v>
      </c>
      <c r="AA175" s="517"/>
      <c r="AB175" s="517"/>
      <c r="AC175" s="530"/>
      <c r="AE175" s="519"/>
      <c r="AF175" s="519"/>
      <c r="AH175" s="499" t="str">
        <f t="shared" si="59"/>
        <v/>
      </c>
    </row>
    <row r="176" spans="1:34" ht="13.5" thickTop="1" x14ac:dyDescent="0.2">
      <c r="A176" s="160"/>
      <c r="B176" s="156" t="str">
        <f>IF(Q176&gt;0.00001,B168+1,"")</f>
        <v/>
      </c>
      <c r="C176" s="128" t="b">
        <f t="shared" ref="C176:C201" si="71">IF(G176+I176+K176&gt;0,"e",IF(H176+J176+L176&gt;0,"u",IF(G176+H176+I176+J176+K176+L176&lt;0,"")))</f>
        <v>0</v>
      </c>
      <c r="D176" s="161"/>
      <c r="E176" s="143" t="b">
        <f t="shared" ref="E176:E201" si="72">IF(Q176&gt;0.0001,1)</f>
        <v>0</v>
      </c>
      <c r="F176" s="137" t="str">
        <f t="shared" ref="F176:F201" si="73">AH176</f>
        <v/>
      </c>
      <c r="G176" s="157"/>
      <c r="H176" s="158"/>
      <c r="I176" s="157"/>
      <c r="J176" s="158"/>
      <c r="K176" s="157"/>
      <c r="L176" s="158"/>
      <c r="M176" s="159" t="str">
        <f t="shared" ref="M176:M201" si="74">IF(SUM(G176:L176)&gt;0.00001,M175+G176-H176+I176-J176+K176-L176,"")</f>
        <v/>
      </c>
      <c r="N176" s="534"/>
      <c r="O176" s="534"/>
      <c r="P176" s="521"/>
      <c r="Q176" s="513">
        <f t="shared" ref="Q176:Q201" si="75">SUM(G176:L176)</f>
        <v>0</v>
      </c>
      <c r="R176" s="499" t="str">
        <f t="shared" si="65"/>
        <v/>
      </c>
      <c r="T176" s="522">
        <f t="shared" si="52"/>
        <v>0</v>
      </c>
      <c r="U176" s="523">
        <f t="shared" si="53"/>
        <v>0</v>
      </c>
      <c r="V176" s="522">
        <f t="shared" si="54"/>
        <v>0</v>
      </c>
      <c r="W176" s="523">
        <f t="shared" si="55"/>
        <v>0</v>
      </c>
      <c r="X176" s="522">
        <f t="shared" si="56"/>
        <v>0</v>
      </c>
      <c r="Y176" s="523">
        <f t="shared" si="57"/>
        <v>0</v>
      </c>
      <c r="AA176" s="517"/>
      <c r="AB176" s="517" t="e">
        <f t="shared" si="66"/>
        <v>#VALUE!</v>
      </c>
      <c r="AC176" s="524"/>
      <c r="AE176" s="519"/>
      <c r="AF176" s="519"/>
      <c r="AH176" s="499" t="str">
        <f t="shared" si="59"/>
        <v/>
      </c>
    </row>
    <row r="177" spans="1:34" x14ac:dyDescent="0.2">
      <c r="A177" s="134"/>
      <c r="B177" s="135" t="str">
        <f t="shared" ref="B177:B202" si="76">IF(Q177&gt;0.00001,B176+1,"")</f>
        <v/>
      </c>
      <c r="C177" s="128" t="b">
        <f t="shared" si="71"/>
        <v>0</v>
      </c>
      <c r="D177" s="136"/>
      <c r="E177" s="143" t="b">
        <f t="shared" si="72"/>
        <v>0</v>
      </c>
      <c r="F177" s="137" t="str">
        <f t="shared" si="73"/>
        <v/>
      </c>
      <c r="G177" s="138"/>
      <c r="H177" s="139"/>
      <c r="I177" s="138"/>
      <c r="J177" s="139"/>
      <c r="K177" s="138"/>
      <c r="L177" s="139"/>
      <c r="M177" s="140" t="str">
        <f t="shared" si="74"/>
        <v/>
      </c>
      <c r="N177" s="534"/>
      <c r="O177" s="534"/>
      <c r="P177" s="521"/>
      <c r="Q177" s="513">
        <f t="shared" si="75"/>
        <v>0</v>
      </c>
      <c r="R177" s="499" t="str">
        <f t="shared" si="65"/>
        <v/>
      </c>
      <c r="T177" s="522">
        <f t="shared" si="52"/>
        <v>0</v>
      </c>
      <c r="U177" s="523">
        <f t="shared" si="53"/>
        <v>0</v>
      </c>
      <c r="V177" s="522">
        <f t="shared" si="54"/>
        <v>0</v>
      </c>
      <c r="W177" s="523">
        <f t="shared" si="55"/>
        <v>0</v>
      </c>
      <c r="X177" s="522">
        <f t="shared" si="56"/>
        <v>0</v>
      </c>
      <c r="Y177" s="523">
        <f t="shared" si="57"/>
        <v>0</v>
      </c>
      <c r="AA177" s="517"/>
      <c r="AB177" s="517" t="e">
        <f t="shared" si="66"/>
        <v>#VALUE!</v>
      </c>
      <c r="AC177" s="524"/>
      <c r="AE177" s="519"/>
      <c r="AF177" s="519"/>
      <c r="AH177" s="499" t="str">
        <f t="shared" si="59"/>
        <v/>
      </c>
    </row>
    <row r="178" spans="1:34" x14ac:dyDescent="0.2">
      <c r="A178" s="134"/>
      <c r="B178" s="135" t="str">
        <f t="shared" si="76"/>
        <v/>
      </c>
      <c r="C178" s="128" t="b">
        <f t="shared" si="71"/>
        <v>0</v>
      </c>
      <c r="D178" s="136"/>
      <c r="E178" s="143" t="b">
        <f t="shared" si="72"/>
        <v>0</v>
      </c>
      <c r="F178" s="137" t="str">
        <f t="shared" si="73"/>
        <v/>
      </c>
      <c r="G178" s="138"/>
      <c r="H178" s="139"/>
      <c r="I178" s="138"/>
      <c r="J178" s="139"/>
      <c r="K178" s="138"/>
      <c r="L178" s="139"/>
      <c r="M178" s="140" t="str">
        <f t="shared" si="74"/>
        <v/>
      </c>
      <c r="N178" s="534"/>
      <c r="O178" s="534"/>
      <c r="P178" s="521"/>
      <c r="Q178" s="513">
        <f t="shared" si="75"/>
        <v>0</v>
      </c>
      <c r="R178" s="499" t="str">
        <f t="shared" si="65"/>
        <v/>
      </c>
      <c r="T178" s="522">
        <f t="shared" si="52"/>
        <v>0</v>
      </c>
      <c r="U178" s="523">
        <f t="shared" si="53"/>
        <v>0</v>
      </c>
      <c r="V178" s="522">
        <f t="shared" si="54"/>
        <v>0</v>
      </c>
      <c r="W178" s="523">
        <f t="shared" si="55"/>
        <v>0</v>
      </c>
      <c r="X178" s="522">
        <f t="shared" si="56"/>
        <v>0</v>
      </c>
      <c r="Y178" s="523">
        <f t="shared" si="57"/>
        <v>0</v>
      </c>
      <c r="AA178" s="517"/>
      <c r="AB178" s="517" t="e">
        <f t="shared" si="66"/>
        <v>#VALUE!</v>
      </c>
      <c r="AC178" s="524"/>
      <c r="AE178" s="519"/>
      <c r="AF178" s="519"/>
      <c r="AH178" s="499" t="str">
        <f t="shared" si="59"/>
        <v/>
      </c>
    </row>
    <row r="179" spans="1:34" x14ac:dyDescent="0.2">
      <c r="A179" s="134"/>
      <c r="B179" s="135" t="str">
        <f t="shared" si="76"/>
        <v/>
      </c>
      <c r="C179" s="128" t="b">
        <f t="shared" si="71"/>
        <v>0</v>
      </c>
      <c r="D179" s="136"/>
      <c r="E179" s="143" t="b">
        <f t="shared" si="72"/>
        <v>0</v>
      </c>
      <c r="F179" s="137" t="str">
        <f t="shared" si="73"/>
        <v/>
      </c>
      <c r="G179" s="138"/>
      <c r="H179" s="139"/>
      <c r="I179" s="138"/>
      <c r="J179" s="139"/>
      <c r="K179" s="138"/>
      <c r="L179" s="139"/>
      <c r="M179" s="140" t="str">
        <f t="shared" si="74"/>
        <v/>
      </c>
      <c r="N179" s="534"/>
      <c r="O179" s="534"/>
      <c r="P179" s="521"/>
      <c r="Q179" s="513">
        <f t="shared" si="75"/>
        <v>0</v>
      </c>
      <c r="R179" s="499" t="str">
        <f t="shared" si="65"/>
        <v/>
      </c>
      <c r="T179" s="522">
        <f t="shared" si="52"/>
        <v>0</v>
      </c>
      <c r="U179" s="523">
        <f t="shared" si="53"/>
        <v>0</v>
      </c>
      <c r="V179" s="522">
        <f t="shared" si="54"/>
        <v>0</v>
      </c>
      <c r="W179" s="523">
        <f t="shared" si="55"/>
        <v>0</v>
      </c>
      <c r="X179" s="522">
        <f t="shared" si="56"/>
        <v>0</v>
      </c>
      <c r="Y179" s="523">
        <f t="shared" si="57"/>
        <v>0</v>
      </c>
      <c r="AA179" s="517"/>
      <c r="AB179" s="517" t="e">
        <f t="shared" si="66"/>
        <v>#VALUE!</v>
      </c>
      <c r="AC179" s="524"/>
      <c r="AE179" s="519"/>
      <c r="AF179" s="519"/>
      <c r="AH179" s="499" t="str">
        <f t="shared" si="59"/>
        <v/>
      </c>
    </row>
    <row r="180" spans="1:34" x14ac:dyDescent="0.2">
      <c r="A180" s="134"/>
      <c r="B180" s="135" t="str">
        <f t="shared" si="76"/>
        <v/>
      </c>
      <c r="C180" s="128" t="b">
        <f t="shared" si="71"/>
        <v>0</v>
      </c>
      <c r="D180" s="136"/>
      <c r="E180" s="143" t="b">
        <f t="shared" si="72"/>
        <v>0</v>
      </c>
      <c r="F180" s="137" t="str">
        <f t="shared" si="73"/>
        <v/>
      </c>
      <c r="G180" s="138"/>
      <c r="H180" s="139"/>
      <c r="I180" s="138"/>
      <c r="J180" s="139"/>
      <c r="K180" s="138"/>
      <c r="L180" s="139"/>
      <c r="M180" s="140" t="str">
        <f t="shared" si="74"/>
        <v/>
      </c>
      <c r="N180" s="534"/>
      <c r="O180" s="534"/>
      <c r="P180" s="521"/>
      <c r="Q180" s="513">
        <f t="shared" si="75"/>
        <v>0</v>
      </c>
      <c r="R180" s="499" t="str">
        <f t="shared" si="65"/>
        <v/>
      </c>
      <c r="T180" s="522">
        <f t="shared" si="52"/>
        <v>0</v>
      </c>
      <c r="U180" s="523">
        <f t="shared" si="53"/>
        <v>0</v>
      </c>
      <c r="V180" s="522">
        <f t="shared" si="54"/>
        <v>0</v>
      </c>
      <c r="W180" s="523">
        <f t="shared" si="55"/>
        <v>0</v>
      </c>
      <c r="X180" s="522">
        <f t="shared" si="56"/>
        <v>0</v>
      </c>
      <c r="Y180" s="523">
        <f t="shared" si="57"/>
        <v>0</v>
      </c>
      <c r="AA180" s="517"/>
      <c r="AB180" s="517" t="e">
        <f t="shared" si="66"/>
        <v>#VALUE!</v>
      </c>
      <c r="AC180" s="524"/>
      <c r="AE180" s="519"/>
      <c r="AF180" s="519"/>
      <c r="AH180" s="499" t="str">
        <f t="shared" si="59"/>
        <v/>
      </c>
    </row>
    <row r="181" spans="1:34" x14ac:dyDescent="0.2">
      <c r="A181" s="134"/>
      <c r="B181" s="135" t="str">
        <f t="shared" si="76"/>
        <v/>
      </c>
      <c r="C181" s="128" t="b">
        <f t="shared" si="71"/>
        <v>0</v>
      </c>
      <c r="D181" s="136"/>
      <c r="E181" s="143" t="b">
        <f t="shared" si="72"/>
        <v>0</v>
      </c>
      <c r="F181" s="137" t="str">
        <f t="shared" si="73"/>
        <v/>
      </c>
      <c r="G181" s="138"/>
      <c r="H181" s="139"/>
      <c r="I181" s="138"/>
      <c r="J181" s="139"/>
      <c r="K181" s="138"/>
      <c r="L181" s="139"/>
      <c r="M181" s="140" t="str">
        <f t="shared" si="74"/>
        <v/>
      </c>
      <c r="N181" s="534"/>
      <c r="O181" s="534"/>
      <c r="P181" s="521"/>
      <c r="Q181" s="513">
        <f t="shared" si="75"/>
        <v>0</v>
      </c>
      <c r="R181" s="499" t="str">
        <f t="shared" si="65"/>
        <v/>
      </c>
      <c r="T181" s="522">
        <f t="shared" si="52"/>
        <v>0</v>
      </c>
      <c r="U181" s="523">
        <f t="shared" si="53"/>
        <v>0</v>
      </c>
      <c r="V181" s="522">
        <f t="shared" si="54"/>
        <v>0</v>
      </c>
      <c r="W181" s="523">
        <f t="shared" si="55"/>
        <v>0</v>
      </c>
      <c r="X181" s="522">
        <f t="shared" si="56"/>
        <v>0</v>
      </c>
      <c r="Y181" s="523">
        <f t="shared" si="57"/>
        <v>0</v>
      </c>
      <c r="AA181" s="517"/>
      <c r="AB181" s="517" t="e">
        <f t="shared" si="66"/>
        <v>#VALUE!</v>
      </c>
      <c r="AC181" s="524"/>
      <c r="AE181" s="519"/>
      <c r="AF181" s="519"/>
      <c r="AH181" s="499" t="str">
        <f t="shared" si="59"/>
        <v/>
      </c>
    </row>
    <row r="182" spans="1:34" x14ac:dyDescent="0.2">
      <c r="A182" s="134"/>
      <c r="B182" s="135" t="str">
        <f t="shared" si="76"/>
        <v/>
      </c>
      <c r="C182" s="128" t="b">
        <f t="shared" si="71"/>
        <v>0</v>
      </c>
      <c r="D182" s="136"/>
      <c r="E182" s="143" t="b">
        <f t="shared" si="72"/>
        <v>0</v>
      </c>
      <c r="F182" s="137" t="str">
        <f t="shared" si="73"/>
        <v/>
      </c>
      <c r="G182" s="138"/>
      <c r="H182" s="139"/>
      <c r="I182" s="138"/>
      <c r="J182" s="139"/>
      <c r="K182" s="138"/>
      <c r="L182" s="139"/>
      <c r="M182" s="140" t="str">
        <f t="shared" si="74"/>
        <v/>
      </c>
      <c r="N182" s="534"/>
      <c r="O182" s="534"/>
      <c r="P182" s="521"/>
      <c r="Q182" s="513">
        <f t="shared" si="75"/>
        <v>0</v>
      </c>
      <c r="R182" s="499" t="str">
        <f t="shared" si="65"/>
        <v/>
      </c>
      <c r="T182" s="522">
        <f t="shared" si="52"/>
        <v>0</v>
      </c>
      <c r="U182" s="523">
        <f t="shared" si="53"/>
        <v>0</v>
      </c>
      <c r="V182" s="522">
        <f t="shared" si="54"/>
        <v>0</v>
      </c>
      <c r="W182" s="523">
        <f t="shared" si="55"/>
        <v>0</v>
      </c>
      <c r="X182" s="522">
        <f t="shared" si="56"/>
        <v>0</v>
      </c>
      <c r="Y182" s="523">
        <f t="shared" si="57"/>
        <v>0</v>
      </c>
      <c r="AA182" s="517"/>
      <c r="AB182" s="517" t="e">
        <f t="shared" si="66"/>
        <v>#VALUE!</v>
      </c>
      <c r="AC182" s="524"/>
      <c r="AE182" s="519"/>
      <c r="AF182" s="519"/>
      <c r="AH182" s="499" t="str">
        <f t="shared" si="59"/>
        <v/>
      </c>
    </row>
    <row r="183" spans="1:34" x14ac:dyDescent="0.2">
      <c r="A183" s="134"/>
      <c r="B183" s="135" t="str">
        <f t="shared" si="76"/>
        <v/>
      </c>
      <c r="C183" s="128" t="b">
        <f t="shared" si="71"/>
        <v>0</v>
      </c>
      <c r="D183" s="136"/>
      <c r="E183" s="143" t="b">
        <f t="shared" si="72"/>
        <v>0</v>
      </c>
      <c r="F183" s="137" t="str">
        <f t="shared" si="73"/>
        <v/>
      </c>
      <c r="G183" s="138"/>
      <c r="H183" s="139"/>
      <c r="I183" s="138"/>
      <c r="J183" s="139"/>
      <c r="K183" s="138"/>
      <c r="L183" s="139"/>
      <c r="M183" s="140" t="str">
        <f t="shared" si="74"/>
        <v/>
      </c>
      <c r="N183" s="534"/>
      <c r="O183" s="534"/>
      <c r="P183" s="521"/>
      <c r="Q183" s="513">
        <f t="shared" si="75"/>
        <v>0</v>
      </c>
      <c r="R183" s="499" t="str">
        <f t="shared" si="65"/>
        <v/>
      </c>
      <c r="T183" s="522">
        <f t="shared" si="52"/>
        <v>0</v>
      </c>
      <c r="U183" s="523">
        <f t="shared" si="53"/>
        <v>0</v>
      </c>
      <c r="V183" s="522">
        <f t="shared" si="54"/>
        <v>0</v>
      </c>
      <c r="W183" s="523">
        <f t="shared" si="55"/>
        <v>0</v>
      </c>
      <c r="X183" s="522">
        <f t="shared" si="56"/>
        <v>0</v>
      </c>
      <c r="Y183" s="523">
        <f t="shared" si="57"/>
        <v>0</v>
      </c>
      <c r="AA183" s="517"/>
      <c r="AB183" s="517" t="e">
        <f t="shared" si="66"/>
        <v>#VALUE!</v>
      </c>
      <c r="AC183" s="524"/>
      <c r="AE183" s="519"/>
      <c r="AF183" s="519"/>
      <c r="AH183" s="499" t="str">
        <f t="shared" si="59"/>
        <v/>
      </c>
    </row>
    <row r="184" spans="1:34" x14ac:dyDescent="0.2">
      <c r="A184" s="134"/>
      <c r="B184" s="135" t="str">
        <f t="shared" si="76"/>
        <v/>
      </c>
      <c r="C184" s="128" t="b">
        <f t="shared" si="71"/>
        <v>0</v>
      </c>
      <c r="D184" s="136"/>
      <c r="E184" s="143" t="b">
        <f t="shared" si="72"/>
        <v>0</v>
      </c>
      <c r="F184" s="137" t="str">
        <f t="shared" si="73"/>
        <v/>
      </c>
      <c r="G184" s="138"/>
      <c r="H184" s="139"/>
      <c r="I184" s="138"/>
      <c r="J184" s="139"/>
      <c r="K184" s="138"/>
      <c r="L184" s="139"/>
      <c r="M184" s="140" t="str">
        <f t="shared" si="74"/>
        <v/>
      </c>
      <c r="N184" s="534"/>
      <c r="O184" s="534"/>
      <c r="P184" s="521"/>
      <c r="Q184" s="513">
        <f t="shared" si="75"/>
        <v>0</v>
      </c>
      <c r="R184" s="499" t="str">
        <f t="shared" si="65"/>
        <v/>
      </c>
      <c r="T184" s="522">
        <f t="shared" si="52"/>
        <v>0</v>
      </c>
      <c r="U184" s="523">
        <f t="shared" si="53"/>
        <v>0</v>
      </c>
      <c r="V184" s="522">
        <f t="shared" si="54"/>
        <v>0</v>
      </c>
      <c r="W184" s="523">
        <f t="shared" si="55"/>
        <v>0</v>
      </c>
      <c r="X184" s="522">
        <f t="shared" si="56"/>
        <v>0</v>
      </c>
      <c r="Y184" s="523">
        <f t="shared" si="57"/>
        <v>0</v>
      </c>
      <c r="AA184" s="517"/>
      <c r="AB184" s="517" t="e">
        <f t="shared" si="66"/>
        <v>#VALUE!</v>
      </c>
      <c r="AC184" s="524"/>
      <c r="AE184" s="519"/>
      <c r="AF184" s="519"/>
      <c r="AH184" s="499" t="str">
        <f t="shared" si="59"/>
        <v/>
      </c>
    </row>
    <row r="185" spans="1:34" x14ac:dyDescent="0.2">
      <c r="A185" s="134"/>
      <c r="B185" s="135" t="str">
        <f t="shared" si="76"/>
        <v/>
      </c>
      <c r="C185" s="128" t="b">
        <f t="shared" si="71"/>
        <v>0</v>
      </c>
      <c r="D185" s="136"/>
      <c r="E185" s="143" t="b">
        <f t="shared" si="72"/>
        <v>0</v>
      </c>
      <c r="F185" s="137" t="str">
        <f t="shared" si="73"/>
        <v/>
      </c>
      <c r="G185" s="138"/>
      <c r="H185" s="139"/>
      <c r="I185" s="138"/>
      <c r="J185" s="139"/>
      <c r="K185" s="138"/>
      <c r="L185" s="139"/>
      <c r="M185" s="140" t="str">
        <f t="shared" si="74"/>
        <v/>
      </c>
      <c r="N185" s="534"/>
      <c r="O185" s="534"/>
      <c r="P185" s="521"/>
      <c r="Q185" s="513">
        <f t="shared" si="75"/>
        <v>0</v>
      </c>
      <c r="R185" s="499" t="str">
        <f t="shared" si="65"/>
        <v/>
      </c>
      <c r="T185" s="522">
        <f t="shared" si="52"/>
        <v>0</v>
      </c>
      <c r="U185" s="523">
        <f t="shared" si="53"/>
        <v>0</v>
      </c>
      <c r="V185" s="522">
        <f t="shared" si="54"/>
        <v>0</v>
      </c>
      <c r="W185" s="523">
        <f t="shared" si="55"/>
        <v>0</v>
      </c>
      <c r="X185" s="522">
        <f t="shared" si="56"/>
        <v>0</v>
      </c>
      <c r="Y185" s="523">
        <f t="shared" si="57"/>
        <v>0</v>
      </c>
      <c r="AA185" s="517"/>
      <c r="AB185" s="517" t="e">
        <f t="shared" si="66"/>
        <v>#VALUE!</v>
      </c>
      <c r="AC185" s="524"/>
      <c r="AE185" s="519"/>
      <c r="AF185" s="519"/>
      <c r="AH185" s="499" t="str">
        <f t="shared" si="59"/>
        <v/>
      </c>
    </row>
    <row r="186" spans="1:34" x14ac:dyDescent="0.2">
      <c r="A186" s="134"/>
      <c r="B186" s="135" t="str">
        <f t="shared" si="76"/>
        <v/>
      </c>
      <c r="C186" s="128" t="b">
        <f t="shared" si="71"/>
        <v>0</v>
      </c>
      <c r="D186" s="136"/>
      <c r="E186" s="143" t="b">
        <f t="shared" si="72"/>
        <v>0</v>
      </c>
      <c r="F186" s="137" t="str">
        <f t="shared" si="73"/>
        <v/>
      </c>
      <c r="G186" s="138"/>
      <c r="H186" s="139"/>
      <c r="I186" s="138"/>
      <c r="J186" s="139"/>
      <c r="K186" s="138"/>
      <c r="L186" s="139"/>
      <c r="M186" s="140" t="str">
        <f t="shared" si="74"/>
        <v/>
      </c>
      <c r="N186" s="534"/>
      <c r="O186" s="534"/>
      <c r="P186" s="521"/>
      <c r="Q186" s="513">
        <f t="shared" si="75"/>
        <v>0</v>
      </c>
      <c r="R186" s="499" t="str">
        <f t="shared" si="65"/>
        <v/>
      </c>
      <c r="T186" s="522">
        <f t="shared" si="52"/>
        <v>0</v>
      </c>
      <c r="U186" s="523">
        <f t="shared" si="53"/>
        <v>0</v>
      </c>
      <c r="V186" s="522">
        <f t="shared" si="54"/>
        <v>0</v>
      </c>
      <c r="W186" s="523">
        <f t="shared" si="55"/>
        <v>0</v>
      </c>
      <c r="X186" s="522">
        <f t="shared" si="56"/>
        <v>0</v>
      </c>
      <c r="Y186" s="523">
        <f t="shared" si="57"/>
        <v>0</v>
      </c>
      <c r="AA186" s="517"/>
      <c r="AB186" s="517" t="e">
        <f t="shared" si="66"/>
        <v>#VALUE!</v>
      </c>
      <c r="AC186" s="524"/>
      <c r="AE186" s="519"/>
      <c r="AF186" s="519"/>
      <c r="AH186" s="499" t="str">
        <f t="shared" si="59"/>
        <v/>
      </c>
    </row>
    <row r="187" spans="1:34" x14ac:dyDescent="0.2">
      <c r="A187" s="134"/>
      <c r="B187" s="135" t="str">
        <f t="shared" si="76"/>
        <v/>
      </c>
      <c r="C187" s="128" t="b">
        <f t="shared" si="71"/>
        <v>0</v>
      </c>
      <c r="D187" s="136"/>
      <c r="E187" s="143" t="b">
        <f t="shared" si="72"/>
        <v>0</v>
      </c>
      <c r="F187" s="137" t="str">
        <f t="shared" si="73"/>
        <v/>
      </c>
      <c r="G187" s="138"/>
      <c r="H187" s="139"/>
      <c r="I187" s="138"/>
      <c r="J187" s="139"/>
      <c r="K187" s="138"/>
      <c r="L187" s="139"/>
      <c r="M187" s="140" t="str">
        <f t="shared" si="74"/>
        <v/>
      </c>
      <c r="N187" s="534"/>
      <c r="O187" s="534"/>
      <c r="P187" s="521"/>
      <c r="Q187" s="513">
        <f t="shared" si="75"/>
        <v>0</v>
      </c>
      <c r="R187" s="499" t="str">
        <f t="shared" si="65"/>
        <v/>
      </c>
      <c r="T187" s="522">
        <f t="shared" si="52"/>
        <v>0</v>
      </c>
      <c r="U187" s="523">
        <f t="shared" si="53"/>
        <v>0</v>
      </c>
      <c r="V187" s="522">
        <f t="shared" si="54"/>
        <v>0</v>
      </c>
      <c r="W187" s="523">
        <f t="shared" si="55"/>
        <v>0</v>
      </c>
      <c r="X187" s="522">
        <f t="shared" si="56"/>
        <v>0</v>
      </c>
      <c r="Y187" s="523">
        <f t="shared" si="57"/>
        <v>0</v>
      </c>
      <c r="AA187" s="517"/>
      <c r="AB187" s="517" t="e">
        <f t="shared" si="66"/>
        <v>#VALUE!</v>
      </c>
      <c r="AC187" s="524"/>
      <c r="AE187" s="519"/>
      <c r="AF187" s="519"/>
      <c r="AH187" s="499" t="str">
        <f t="shared" si="59"/>
        <v/>
      </c>
    </row>
    <row r="188" spans="1:34" x14ac:dyDescent="0.2">
      <c r="A188" s="134"/>
      <c r="B188" s="135" t="str">
        <f t="shared" si="76"/>
        <v/>
      </c>
      <c r="C188" s="128" t="b">
        <f t="shared" si="71"/>
        <v>0</v>
      </c>
      <c r="D188" s="136"/>
      <c r="E188" s="143" t="b">
        <f t="shared" si="72"/>
        <v>0</v>
      </c>
      <c r="F188" s="137" t="str">
        <f t="shared" si="73"/>
        <v/>
      </c>
      <c r="G188" s="138"/>
      <c r="H188" s="139"/>
      <c r="I188" s="138"/>
      <c r="J188" s="139"/>
      <c r="K188" s="138"/>
      <c r="L188" s="139"/>
      <c r="M188" s="140" t="str">
        <f t="shared" si="74"/>
        <v/>
      </c>
      <c r="N188" s="534"/>
      <c r="O188" s="534"/>
      <c r="P188" s="521"/>
      <c r="Q188" s="513">
        <f t="shared" si="75"/>
        <v>0</v>
      </c>
      <c r="R188" s="499" t="str">
        <f t="shared" si="65"/>
        <v/>
      </c>
      <c r="T188" s="522">
        <f t="shared" si="52"/>
        <v>0</v>
      </c>
      <c r="U188" s="523">
        <f t="shared" si="53"/>
        <v>0</v>
      </c>
      <c r="V188" s="522">
        <f t="shared" si="54"/>
        <v>0</v>
      </c>
      <c r="W188" s="523">
        <f t="shared" si="55"/>
        <v>0</v>
      </c>
      <c r="X188" s="522">
        <f t="shared" si="56"/>
        <v>0</v>
      </c>
      <c r="Y188" s="523">
        <f t="shared" si="57"/>
        <v>0</v>
      </c>
      <c r="AA188" s="517"/>
      <c r="AB188" s="517" t="e">
        <f t="shared" si="66"/>
        <v>#VALUE!</v>
      </c>
      <c r="AC188" s="524"/>
      <c r="AE188" s="519"/>
      <c r="AF188" s="519"/>
      <c r="AH188" s="499" t="str">
        <f t="shared" si="59"/>
        <v/>
      </c>
    </row>
    <row r="189" spans="1:34" x14ac:dyDescent="0.2">
      <c r="A189" s="134"/>
      <c r="B189" s="135" t="str">
        <f t="shared" si="76"/>
        <v/>
      </c>
      <c r="C189" s="128" t="b">
        <f t="shared" si="71"/>
        <v>0</v>
      </c>
      <c r="D189" s="136"/>
      <c r="E189" s="143" t="b">
        <f t="shared" si="72"/>
        <v>0</v>
      </c>
      <c r="F189" s="137" t="str">
        <f t="shared" si="73"/>
        <v/>
      </c>
      <c r="G189" s="138"/>
      <c r="H189" s="139"/>
      <c r="I189" s="138"/>
      <c r="J189" s="139"/>
      <c r="K189" s="138"/>
      <c r="L189" s="139"/>
      <c r="M189" s="140" t="str">
        <f t="shared" si="74"/>
        <v/>
      </c>
      <c r="N189" s="534"/>
      <c r="O189" s="534"/>
      <c r="P189" s="521"/>
      <c r="Q189" s="513">
        <f t="shared" si="75"/>
        <v>0</v>
      </c>
      <c r="R189" s="499" t="str">
        <f t="shared" si="65"/>
        <v/>
      </c>
      <c r="T189" s="522">
        <f t="shared" si="52"/>
        <v>0</v>
      </c>
      <c r="U189" s="523">
        <f t="shared" si="53"/>
        <v>0</v>
      </c>
      <c r="V189" s="522">
        <f t="shared" si="54"/>
        <v>0</v>
      </c>
      <c r="W189" s="523">
        <f t="shared" si="55"/>
        <v>0</v>
      </c>
      <c r="X189" s="522">
        <f t="shared" si="56"/>
        <v>0</v>
      </c>
      <c r="Y189" s="523">
        <f t="shared" si="57"/>
        <v>0</v>
      </c>
      <c r="AA189" s="517"/>
      <c r="AB189" s="517" t="e">
        <f t="shared" si="66"/>
        <v>#VALUE!</v>
      </c>
      <c r="AC189" s="524"/>
      <c r="AE189" s="519"/>
      <c r="AF189" s="519"/>
      <c r="AH189" s="499" t="str">
        <f t="shared" si="59"/>
        <v/>
      </c>
    </row>
    <row r="190" spans="1:34" x14ac:dyDescent="0.2">
      <c r="A190" s="134"/>
      <c r="B190" s="135" t="str">
        <f t="shared" si="76"/>
        <v/>
      </c>
      <c r="C190" s="128" t="b">
        <f t="shared" si="71"/>
        <v>0</v>
      </c>
      <c r="D190" s="136"/>
      <c r="E190" s="143" t="b">
        <f t="shared" si="72"/>
        <v>0</v>
      </c>
      <c r="F190" s="137" t="str">
        <f t="shared" si="73"/>
        <v/>
      </c>
      <c r="G190" s="138"/>
      <c r="H190" s="139"/>
      <c r="I190" s="138"/>
      <c r="J190" s="139"/>
      <c r="K190" s="138"/>
      <c r="L190" s="139"/>
      <c r="M190" s="140" t="str">
        <f t="shared" si="74"/>
        <v/>
      </c>
      <c r="N190" s="534"/>
      <c r="O190" s="534"/>
      <c r="P190" s="521"/>
      <c r="Q190" s="513">
        <f t="shared" si="75"/>
        <v>0</v>
      </c>
      <c r="R190" s="499" t="str">
        <f t="shared" si="65"/>
        <v/>
      </c>
      <c r="T190" s="522">
        <f t="shared" si="52"/>
        <v>0</v>
      </c>
      <c r="U190" s="523">
        <f t="shared" si="53"/>
        <v>0</v>
      </c>
      <c r="V190" s="522">
        <f t="shared" si="54"/>
        <v>0</v>
      </c>
      <c r="W190" s="523">
        <f t="shared" si="55"/>
        <v>0</v>
      </c>
      <c r="X190" s="522">
        <f t="shared" si="56"/>
        <v>0</v>
      </c>
      <c r="Y190" s="523">
        <f t="shared" si="57"/>
        <v>0</v>
      </c>
      <c r="AA190" s="517"/>
      <c r="AB190" s="517" t="e">
        <f t="shared" si="66"/>
        <v>#VALUE!</v>
      </c>
      <c r="AC190" s="524"/>
      <c r="AE190" s="519"/>
      <c r="AF190" s="519"/>
      <c r="AH190" s="499" t="str">
        <f t="shared" si="59"/>
        <v/>
      </c>
    </row>
    <row r="191" spans="1:34" x14ac:dyDescent="0.2">
      <c r="A191" s="134"/>
      <c r="B191" s="135" t="str">
        <f t="shared" si="76"/>
        <v/>
      </c>
      <c r="C191" s="128" t="b">
        <f t="shared" si="71"/>
        <v>0</v>
      </c>
      <c r="D191" s="136"/>
      <c r="E191" s="143" t="b">
        <f t="shared" si="72"/>
        <v>0</v>
      </c>
      <c r="F191" s="137" t="str">
        <f t="shared" si="73"/>
        <v/>
      </c>
      <c r="G191" s="138"/>
      <c r="H191" s="139"/>
      <c r="I191" s="138"/>
      <c r="J191" s="139"/>
      <c r="K191" s="138"/>
      <c r="L191" s="139"/>
      <c r="M191" s="140" t="str">
        <f t="shared" si="74"/>
        <v/>
      </c>
      <c r="N191" s="534"/>
      <c r="O191" s="534"/>
      <c r="P191" s="521"/>
      <c r="Q191" s="513">
        <f t="shared" si="75"/>
        <v>0</v>
      </c>
      <c r="R191" s="499" t="str">
        <f t="shared" si="65"/>
        <v/>
      </c>
      <c r="T191" s="522">
        <f t="shared" si="52"/>
        <v>0</v>
      </c>
      <c r="U191" s="523">
        <f t="shared" si="53"/>
        <v>0</v>
      </c>
      <c r="V191" s="522">
        <f t="shared" si="54"/>
        <v>0</v>
      </c>
      <c r="W191" s="523">
        <f t="shared" si="55"/>
        <v>0</v>
      </c>
      <c r="X191" s="522">
        <f t="shared" si="56"/>
        <v>0</v>
      </c>
      <c r="Y191" s="523">
        <f t="shared" si="57"/>
        <v>0</v>
      </c>
      <c r="AA191" s="517"/>
      <c r="AB191" s="517" t="e">
        <f t="shared" si="66"/>
        <v>#VALUE!</v>
      </c>
      <c r="AC191" s="524"/>
      <c r="AE191" s="519"/>
      <c r="AF191" s="519"/>
      <c r="AH191" s="499" t="str">
        <f t="shared" si="59"/>
        <v/>
      </c>
    </row>
    <row r="192" spans="1:34" x14ac:dyDescent="0.2">
      <c r="A192" s="134"/>
      <c r="B192" s="135" t="str">
        <f t="shared" si="76"/>
        <v/>
      </c>
      <c r="C192" s="128" t="b">
        <f t="shared" si="71"/>
        <v>0</v>
      </c>
      <c r="D192" s="136"/>
      <c r="E192" s="143" t="b">
        <f t="shared" si="72"/>
        <v>0</v>
      </c>
      <c r="F192" s="137" t="str">
        <f t="shared" si="73"/>
        <v/>
      </c>
      <c r="G192" s="138"/>
      <c r="H192" s="139"/>
      <c r="I192" s="138"/>
      <c r="J192" s="139"/>
      <c r="K192" s="138"/>
      <c r="L192" s="139"/>
      <c r="M192" s="140" t="str">
        <f t="shared" si="74"/>
        <v/>
      </c>
      <c r="N192" s="534"/>
      <c r="O192" s="534"/>
      <c r="P192" s="521"/>
      <c r="Q192" s="513">
        <f t="shared" si="75"/>
        <v>0</v>
      </c>
      <c r="R192" s="499" t="str">
        <f t="shared" si="65"/>
        <v/>
      </c>
      <c r="T192" s="522">
        <f t="shared" si="52"/>
        <v>0</v>
      </c>
      <c r="U192" s="523">
        <f t="shared" si="53"/>
        <v>0</v>
      </c>
      <c r="V192" s="522">
        <f t="shared" si="54"/>
        <v>0</v>
      </c>
      <c r="W192" s="523">
        <f t="shared" si="55"/>
        <v>0</v>
      </c>
      <c r="X192" s="522">
        <f t="shared" si="56"/>
        <v>0</v>
      </c>
      <c r="Y192" s="523">
        <f t="shared" si="57"/>
        <v>0</v>
      </c>
      <c r="AA192" s="517"/>
      <c r="AB192" s="517" t="e">
        <f t="shared" si="66"/>
        <v>#VALUE!</v>
      </c>
      <c r="AC192" s="524"/>
      <c r="AE192" s="519"/>
      <c r="AF192" s="519"/>
      <c r="AH192" s="499" t="str">
        <f t="shared" si="59"/>
        <v/>
      </c>
    </row>
    <row r="193" spans="1:34" x14ac:dyDescent="0.2">
      <c r="A193" s="134"/>
      <c r="B193" s="135" t="str">
        <f t="shared" si="76"/>
        <v/>
      </c>
      <c r="C193" s="128" t="b">
        <f t="shared" si="71"/>
        <v>0</v>
      </c>
      <c r="D193" s="136"/>
      <c r="E193" s="143" t="b">
        <f t="shared" si="72"/>
        <v>0</v>
      </c>
      <c r="F193" s="137" t="str">
        <f t="shared" si="73"/>
        <v/>
      </c>
      <c r="G193" s="138"/>
      <c r="H193" s="139"/>
      <c r="I193" s="138"/>
      <c r="J193" s="139"/>
      <c r="K193" s="138"/>
      <c r="L193" s="139"/>
      <c r="M193" s="140" t="str">
        <f t="shared" si="74"/>
        <v/>
      </c>
      <c r="N193" s="534"/>
      <c r="O193" s="534"/>
      <c r="P193" s="521"/>
      <c r="Q193" s="513">
        <f t="shared" si="75"/>
        <v>0</v>
      </c>
      <c r="R193" s="499" t="str">
        <f t="shared" si="65"/>
        <v/>
      </c>
      <c r="T193" s="522">
        <f t="shared" si="52"/>
        <v>0</v>
      </c>
      <c r="U193" s="523">
        <f t="shared" si="53"/>
        <v>0</v>
      </c>
      <c r="V193" s="522">
        <f t="shared" si="54"/>
        <v>0</v>
      </c>
      <c r="W193" s="523">
        <f t="shared" si="55"/>
        <v>0</v>
      </c>
      <c r="X193" s="522">
        <f t="shared" si="56"/>
        <v>0</v>
      </c>
      <c r="Y193" s="523">
        <f t="shared" si="57"/>
        <v>0</v>
      </c>
      <c r="AA193" s="517"/>
      <c r="AB193" s="517" t="e">
        <f t="shared" si="66"/>
        <v>#VALUE!</v>
      </c>
      <c r="AC193" s="524"/>
      <c r="AE193" s="519"/>
      <c r="AF193" s="519"/>
      <c r="AH193" s="499" t="str">
        <f t="shared" si="59"/>
        <v/>
      </c>
    </row>
    <row r="194" spans="1:34" x14ac:dyDescent="0.2">
      <c r="A194" s="134"/>
      <c r="B194" s="135" t="str">
        <f t="shared" si="76"/>
        <v/>
      </c>
      <c r="C194" s="128" t="b">
        <f t="shared" si="71"/>
        <v>0</v>
      </c>
      <c r="D194" s="136"/>
      <c r="E194" s="143" t="b">
        <f t="shared" si="72"/>
        <v>0</v>
      </c>
      <c r="F194" s="137" t="str">
        <f t="shared" si="73"/>
        <v/>
      </c>
      <c r="G194" s="138"/>
      <c r="H194" s="139"/>
      <c r="I194" s="138"/>
      <c r="J194" s="139"/>
      <c r="K194" s="138"/>
      <c r="L194" s="139"/>
      <c r="M194" s="140" t="str">
        <f t="shared" si="74"/>
        <v/>
      </c>
      <c r="N194" s="534"/>
      <c r="O194" s="534"/>
      <c r="P194" s="521"/>
      <c r="Q194" s="513">
        <f t="shared" si="75"/>
        <v>0</v>
      </c>
      <c r="R194" s="499" t="str">
        <f t="shared" si="65"/>
        <v/>
      </c>
      <c r="T194" s="522">
        <f t="shared" si="52"/>
        <v>0</v>
      </c>
      <c r="U194" s="523">
        <f t="shared" si="53"/>
        <v>0</v>
      </c>
      <c r="V194" s="522">
        <f t="shared" si="54"/>
        <v>0</v>
      </c>
      <c r="W194" s="523">
        <f t="shared" si="55"/>
        <v>0</v>
      </c>
      <c r="X194" s="522">
        <f t="shared" si="56"/>
        <v>0</v>
      </c>
      <c r="Y194" s="523">
        <f t="shared" si="57"/>
        <v>0</v>
      </c>
      <c r="AA194" s="517"/>
      <c r="AB194" s="517" t="e">
        <f t="shared" si="66"/>
        <v>#VALUE!</v>
      </c>
      <c r="AC194" s="524"/>
      <c r="AE194" s="519"/>
      <c r="AF194" s="519"/>
      <c r="AH194" s="499" t="str">
        <f t="shared" si="59"/>
        <v/>
      </c>
    </row>
    <row r="195" spans="1:34" x14ac:dyDescent="0.2">
      <c r="A195" s="134"/>
      <c r="B195" s="135" t="str">
        <f t="shared" si="76"/>
        <v/>
      </c>
      <c r="C195" s="128" t="b">
        <f t="shared" si="71"/>
        <v>0</v>
      </c>
      <c r="D195" s="136"/>
      <c r="E195" s="143" t="b">
        <f t="shared" si="72"/>
        <v>0</v>
      </c>
      <c r="F195" s="137" t="str">
        <f t="shared" si="73"/>
        <v/>
      </c>
      <c r="G195" s="138"/>
      <c r="H195" s="139"/>
      <c r="I195" s="138"/>
      <c r="J195" s="139"/>
      <c r="K195" s="138"/>
      <c r="L195" s="139"/>
      <c r="M195" s="140" t="str">
        <f t="shared" si="74"/>
        <v/>
      </c>
      <c r="N195" s="534"/>
      <c r="O195" s="534"/>
      <c r="P195" s="521"/>
      <c r="Q195" s="513">
        <f t="shared" si="75"/>
        <v>0</v>
      </c>
      <c r="R195" s="499" t="str">
        <f t="shared" si="65"/>
        <v/>
      </c>
      <c r="T195" s="522">
        <f t="shared" si="52"/>
        <v>0</v>
      </c>
      <c r="U195" s="523">
        <f t="shared" si="53"/>
        <v>0</v>
      </c>
      <c r="V195" s="522">
        <f t="shared" si="54"/>
        <v>0</v>
      </c>
      <c r="W195" s="523">
        <f t="shared" si="55"/>
        <v>0</v>
      </c>
      <c r="X195" s="522">
        <f t="shared" si="56"/>
        <v>0</v>
      </c>
      <c r="Y195" s="523">
        <f t="shared" si="57"/>
        <v>0</v>
      </c>
      <c r="AA195" s="517"/>
      <c r="AB195" s="517" t="e">
        <f t="shared" si="66"/>
        <v>#VALUE!</v>
      </c>
      <c r="AC195" s="524"/>
      <c r="AE195" s="519"/>
      <c r="AF195" s="519"/>
      <c r="AH195" s="499" t="str">
        <f t="shared" si="59"/>
        <v/>
      </c>
    </row>
    <row r="196" spans="1:34" x14ac:dyDescent="0.2">
      <c r="A196" s="134"/>
      <c r="B196" s="135" t="str">
        <f t="shared" si="76"/>
        <v/>
      </c>
      <c r="C196" s="128" t="b">
        <f t="shared" si="71"/>
        <v>0</v>
      </c>
      <c r="D196" s="136"/>
      <c r="E196" s="143" t="b">
        <f t="shared" si="72"/>
        <v>0</v>
      </c>
      <c r="F196" s="137" t="str">
        <f t="shared" si="73"/>
        <v/>
      </c>
      <c r="G196" s="138"/>
      <c r="H196" s="139"/>
      <c r="I196" s="138"/>
      <c r="J196" s="139"/>
      <c r="K196" s="138"/>
      <c r="L196" s="139"/>
      <c r="M196" s="140" t="str">
        <f t="shared" si="74"/>
        <v/>
      </c>
      <c r="N196" s="534"/>
      <c r="O196" s="534"/>
      <c r="P196" s="521"/>
      <c r="Q196" s="513">
        <f t="shared" si="75"/>
        <v>0</v>
      </c>
      <c r="R196" s="499" t="str">
        <f t="shared" si="65"/>
        <v/>
      </c>
      <c r="T196" s="522">
        <f t="shared" si="52"/>
        <v>0</v>
      </c>
      <c r="U196" s="523">
        <f t="shared" si="53"/>
        <v>0</v>
      </c>
      <c r="V196" s="522">
        <f t="shared" si="54"/>
        <v>0</v>
      </c>
      <c r="W196" s="523">
        <f t="shared" si="55"/>
        <v>0</v>
      </c>
      <c r="X196" s="522">
        <f t="shared" si="56"/>
        <v>0</v>
      </c>
      <c r="Y196" s="523">
        <f t="shared" si="57"/>
        <v>0</v>
      </c>
      <c r="AA196" s="517"/>
      <c r="AB196" s="517" t="e">
        <f t="shared" si="66"/>
        <v>#VALUE!</v>
      </c>
      <c r="AC196" s="524"/>
      <c r="AE196" s="519"/>
      <c r="AF196" s="519"/>
      <c r="AH196" s="499" t="str">
        <f t="shared" si="59"/>
        <v/>
      </c>
    </row>
    <row r="197" spans="1:34" x14ac:dyDescent="0.2">
      <c r="A197" s="134"/>
      <c r="B197" s="135" t="str">
        <f t="shared" si="76"/>
        <v/>
      </c>
      <c r="C197" s="128" t="b">
        <f t="shared" si="71"/>
        <v>0</v>
      </c>
      <c r="D197" s="136"/>
      <c r="E197" s="143" t="b">
        <f t="shared" si="72"/>
        <v>0</v>
      </c>
      <c r="F197" s="137" t="str">
        <f t="shared" si="73"/>
        <v/>
      </c>
      <c r="G197" s="138"/>
      <c r="H197" s="139"/>
      <c r="I197" s="138"/>
      <c r="J197" s="139"/>
      <c r="K197" s="138"/>
      <c r="L197" s="139"/>
      <c r="M197" s="140" t="str">
        <f t="shared" si="74"/>
        <v/>
      </c>
      <c r="N197" s="534"/>
      <c r="O197" s="534"/>
      <c r="P197" s="521"/>
      <c r="Q197" s="513">
        <f t="shared" si="75"/>
        <v>0</v>
      </c>
      <c r="R197" s="499" t="str">
        <f t="shared" si="65"/>
        <v/>
      </c>
      <c r="T197" s="522">
        <f t="shared" si="52"/>
        <v>0</v>
      </c>
      <c r="U197" s="523">
        <f t="shared" si="53"/>
        <v>0</v>
      </c>
      <c r="V197" s="522">
        <f t="shared" si="54"/>
        <v>0</v>
      </c>
      <c r="W197" s="523">
        <f t="shared" si="55"/>
        <v>0</v>
      </c>
      <c r="X197" s="522">
        <f t="shared" si="56"/>
        <v>0</v>
      </c>
      <c r="Y197" s="523">
        <f t="shared" si="57"/>
        <v>0</v>
      </c>
      <c r="AA197" s="517"/>
      <c r="AB197" s="517" t="e">
        <f t="shared" si="66"/>
        <v>#VALUE!</v>
      </c>
      <c r="AC197" s="524"/>
      <c r="AE197" s="519"/>
      <c r="AF197" s="519"/>
      <c r="AH197" s="499" t="str">
        <f t="shared" si="59"/>
        <v/>
      </c>
    </row>
    <row r="198" spans="1:34" x14ac:dyDescent="0.2">
      <c r="A198" s="134"/>
      <c r="B198" s="135" t="str">
        <f t="shared" si="76"/>
        <v/>
      </c>
      <c r="C198" s="128" t="b">
        <f t="shared" si="71"/>
        <v>0</v>
      </c>
      <c r="D198" s="136"/>
      <c r="E198" s="143" t="b">
        <f t="shared" si="72"/>
        <v>0</v>
      </c>
      <c r="F198" s="137" t="str">
        <f t="shared" si="73"/>
        <v/>
      </c>
      <c r="G198" s="138"/>
      <c r="H198" s="139"/>
      <c r="I198" s="138"/>
      <c r="J198" s="139"/>
      <c r="K198" s="138"/>
      <c r="L198" s="139"/>
      <c r="M198" s="140" t="str">
        <f t="shared" si="74"/>
        <v/>
      </c>
      <c r="N198" s="534"/>
      <c r="O198" s="534"/>
      <c r="P198" s="521"/>
      <c r="Q198" s="513">
        <f t="shared" si="75"/>
        <v>0</v>
      </c>
      <c r="R198" s="499" t="str">
        <f t="shared" si="65"/>
        <v/>
      </c>
      <c r="T198" s="522">
        <f t="shared" si="52"/>
        <v>0</v>
      </c>
      <c r="U198" s="523">
        <f t="shared" si="53"/>
        <v>0</v>
      </c>
      <c r="V198" s="522">
        <f t="shared" si="54"/>
        <v>0</v>
      </c>
      <c r="W198" s="523">
        <f t="shared" si="55"/>
        <v>0</v>
      </c>
      <c r="X198" s="522">
        <f t="shared" si="56"/>
        <v>0</v>
      </c>
      <c r="Y198" s="523">
        <f t="shared" si="57"/>
        <v>0</v>
      </c>
      <c r="AA198" s="517"/>
      <c r="AB198" s="517" t="e">
        <f t="shared" si="66"/>
        <v>#VALUE!</v>
      </c>
      <c r="AC198" s="524"/>
      <c r="AE198" s="519"/>
      <c r="AF198" s="519"/>
      <c r="AH198" s="499" t="str">
        <f t="shared" si="59"/>
        <v/>
      </c>
    </row>
    <row r="199" spans="1:34" x14ac:dyDescent="0.2">
      <c r="A199" s="134"/>
      <c r="B199" s="135" t="str">
        <f t="shared" si="76"/>
        <v/>
      </c>
      <c r="C199" s="128" t="b">
        <f t="shared" si="71"/>
        <v>0</v>
      </c>
      <c r="D199" s="136"/>
      <c r="E199" s="143" t="b">
        <f t="shared" si="72"/>
        <v>0</v>
      </c>
      <c r="F199" s="137" t="str">
        <f t="shared" si="73"/>
        <v/>
      </c>
      <c r="G199" s="138"/>
      <c r="H199" s="139"/>
      <c r="I199" s="138"/>
      <c r="J199" s="139"/>
      <c r="K199" s="138"/>
      <c r="L199" s="139"/>
      <c r="M199" s="140" t="str">
        <f t="shared" si="74"/>
        <v/>
      </c>
      <c r="N199" s="534"/>
      <c r="O199" s="534"/>
      <c r="P199" s="521"/>
      <c r="Q199" s="513">
        <f t="shared" si="75"/>
        <v>0</v>
      </c>
      <c r="R199" s="499" t="str">
        <f t="shared" si="65"/>
        <v/>
      </c>
      <c r="T199" s="522">
        <f t="shared" si="52"/>
        <v>0</v>
      </c>
      <c r="U199" s="523">
        <f t="shared" si="53"/>
        <v>0</v>
      </c>
      <c r="V199" s="522">
        <f t="shared" si="54"/>
        <v>0</v>
      </c>
      <c r="W199" s="523">
        <f t="shared" si="55"/>
        <v>0</v>
      </c>
      <c r="X199" s="522">
        <f t="shared" si="56"/>
        <v>0</v>
      </c>
      <c r="Y199" s="523">
        <f t="shared" si="57"/>
        <v>0</v>
      </c>
      <c r="AA199" s="517"/>
      <c r="AB199" s="517" t="e">
        <f t="shared" si="66"/>
        <v>#VALUE!</v>
      </c>
      <c r="AC199" s="524"/>
      <c r="AE199" s="519"/>
      <c r="AF199" s="519"/>
      <c r="AH199" s="499" t="str">
        <f t="shared" si="59"/>
        <v/>
      </c>
    </row>
    <row r="200" spans="1:34" x14ac:dyDescent="0.2">
      <c r="A200" s="134"/>
      <c r="B200" s="135" t="str">
        <f t="shared" si="76"/>
        <v/>
      </c>
      <c r="C200" s="128" t="b">
        <f t="shared" si="71"/>
        <v>0</v>
      </c>
      <c r="D200" s="136"/>
      <c r="E200" s="143" t="b">
        <f t="shared" si="72"/>
        <v>0</v>
      </c>
      <c r="F200" s="137" t="str">
        <f t="shared" si="73"/>
        <v/>
      </c>
      <c r="G200" s="138"/>
      <c r="H200" s="139"/>
      <c r="I200" s="138"/>
      <c r="J200" s="139"/>
      <c r="K200" s="138"/>
      <c r="L200" s="139"/>
      <c r="M200" s="140" t="str">
        <f t="shared" si="74"/>
        <v/>
      </c>
      <c r="N200" s="534"/>
      <c r="O200" s="534"/>
      <c r="P200" s="521"/>
      <c r="Q200" s="513">
        <f t="shared" si="75"/>
        <v>0</v>
      </c>
      <c r="R200" s="499" t="str">
        <f t="shared" si="65"/>
        <v/>
      </c>
      <c r="T200" s="522">
        <f t="shared" si="52"/>
        <v>0</v>
      </c>
      <c r="U200" s="523">
        <f t="shared" si="53"/>
        <v>0</v>
      </c>
      <c r="V200" s="522">
        <f t="shared" si="54"/>
        <v>0</v>
      </c>
      <c r="W200" s="523">
        <f t="shared" si="55"/>
        <v>0</v>
      </c>
      <c r="X200" s="522">
        <f t="shared" si="56"/>
        <v>0</v>
      </c>
      <c r="Y200" s="523">
        <f t="shared" si="57"/>
        <v>0</v>
      </c>
      <c r="AA200" s="517"/>
      <c r="AB200" s="517" t="e">
        <f t="shared" si="66"/>
        <v>#VALUE!</v>
      </c>
      <c r="AC200" s="524"/>
      <c r="AE200" s="519"/>
      <c r="AF200" s="519"/>
      <c r="AH200" s="499" t="str">
        <f t="shared" si="59"/>
        <v/>
      </c>
    </row>
    <row r="201" spans="1:34" ht="13.5" thickBot="1" x14ac:dyDescent="0.25">
      <c r="A201" s="179"/>
      <c r="B201" s="135" t="str">
        <f t="shared" si="76"/>
        <v/>
      </c>
      <c r="C201" s="128" t="b">
        <f t="shared" si="71"/>
        <v>0</v>
      </c>
      <c r="D201" s="180"/>
      <c r="E201" s="143" t="b">
        <f t="shared" si="72"/>
        <v>0</v>
      </c>
      <c r="F201" s="137" t="str">
        <f t="shared" si="73"/>
        <v/>
      </c>
      <c r="G201" s="138"/>
      <c r="H201" s="139"/>
      <c r="I201" s="138"/>
      <c r="J201" s="139"/>
      <c r="K201" s="138"/>
      <c r="L201" s="139"/>
      <c r="M201" s="140" t="str">
        <f t="shared" si="74"/>
        <v/>
      </c>
      <c r="N201" s="534"/>
      <c r="O201" s="534"/>
      <c r="P201" s="521"/>
      <c r="Q201" s="513">
        <f t="shared" si="75"/>
        <v>0</v>
      </c>
      <c r="R201" s="499" t="str">
        <f t="shared" si="65"/>
        <v/>
      </c>
      <c r="T201" s="522">
        <f t="shared" si="52"/>
        <v>0</v>
      </c>
      <c r="U201" s="523">
        <f t="shared" si="53"/>
        <v>0</v>
      </c>
      <c r="V201" s="522">
        <f t="shared" si="54"/>
        <v>0</v>
      </c>
      <c r="W201" s="523">
        <f t="shared" si="55"/>
        <v>0</v>
      </c>
      <c r="X201" s="522">
        <f t="shared" si="56"/>
        <v>0</v>
      </c>
      <c r="Y201" s="523">
        <f t="shared" si="57"/>
        <v>0</v>
      </c>
      <c r="AA201" s="517"/>
      <c r="AB201" s="517" t="e">
        <f t="shared" si="66"/>
        <v>#VALUE!</v>
      </c>
      <c r="AC201" s="524"/>
      <c r="AE201" s="519"/>
      <c r="AF201" s="519"/>
      <c r="AH201" s="499" t="str">
        <f t="shared" si="59"/>
        <v/>
      </c>
    </row>
    <row r="202" spans="1:34" ht="14.25" thickTop="1" thickBot="1" x14ac:dyDescent="0.25">
      <c r="A202" s="170"/>
      <c r="B202" s="171" t="str">
        <f t="shared" si="76"/>
        <v/>
      </c>
      <c r="C202" s="172"/>
      <c r="D202" s="173"/>
      <c r="E202" s="173"/>
      <c r="F202" s="174"/>
      <c r="G202" s="175"/>
      <c r="H202" s="175"/>
      <c r="I202" s="175"/>
      <c r="J202" s="175"/>
      <c r="K202" s="175"/>
      <c r="L202" s="175"/>
      <c r="M202" s="176" t="str">
        <f>IF(SUM(G202:L202)&gt;0.00001,M201+G202-H202+K202-L202,"")</f>
        <v/>
      </c>
      <c r="N202" s="534"/>
      <c r="O202" s="534"/>
      <c r="P202" s="521"/>
      <c r="Q202" s="513"/>
      <c r="T202" s="522">
        <f t="shared" si="52"/>
        <v>0</v>
      </c>
      <c r="U202" s="523">
        <f t="shared" si="53"/>
        <v>0</v>
      </c>
      <c r="V202" s="522">
        <f t="shared" si="54"/>
        <v>0</v>
      </c>
      <c r="W202" s="523">
        <f t="shared" si="55"/>
        <v>0</v>
      </c>
      <c r="X202" s="522">
        <f t="shared" si="56"/>
        <v>0</v>
      </c>
      <c r="Y202" s="523">
        <f t="shared" si="57"/>
        <v>0</v>
      </c>
      <c r="AA202" s="517"/>
      <c r="AB202" s="517"/>
      <c r="AC202" s="530"/>
      <c r="AE202" s="519"/>
      <c r="AF202" s="519"/>
      <c r="AH202" s="499" t="str">
        <f t="shared" si="59"/>
        <v/>
      </c>
    </row>
    <row r="203" spans="1:34" ht="13.5" thickTop="1" x14ac:dyDescent="0.2">
      <c r="A203" s="702" t="s">
        <v>15</v>
      </c>
      <c r="B203" s="703"/>
      <c r="C203" s="703"/>
      <c r="D203" s="703"/>
      <c r="E203" s="703"/>
      <c r="F203" s="703"/>
      <c r="G203" s="708" t="s">
        <v>9</v>
      </c>
      <c r="H203" s="708"/>
      <c r="I203" s="697" t="str">
        <f>I8</f>
        <v>BANCA XXXX</v>
      </c>
      <c r="J203" s="698"/>
      <c r="K203" s="696" t="str">
        <f>K8</f>
        <v>BANCA Agricola pop</v>
      </c>
      <c r="L203" s="696"/>
      <c r="M203" s="692" t="s">
        <v>7</v>
      </c>
      <c r="N203" s="505"/>
      <c r="O203" s="505"/>
      <c r="P203" s="521"/>
      <c r="Q203" s="513"/>
      <c r="T203" s="522" t="str">
        <f t="shared" si="52"/>
        <v>C A S S A</v>
      </c>
      <c r="U203" s="523">
        <f t="shared" si="53"/>
        <v>0</v>
      </c>
      <c r="V203" s="522" t="str">
        <f t="shared" si="54"/>
        <v>BANCA XXXX</v>
      </c>
      <c r="W203" s="523">
        <f t="shared" si="55"/>
        <v>0</v>
      </c>
      <c r="X203" s="522" t="str">
        <f t="shared" si="56"/>
        <v>BANCA Agricola pop</v>
      </c>
      <c r="Y203" s="523">
        <f t="shared" si="57"/>
        <v>0</v>
      </c>
      <c r="AA203" s="517"/>
      <c r="AB203" s="517"/>
      <c r="AC203" s="530"/>
      <c r="AE203" s="519"/>
      <c r="AF203" s="519"/>
      <c r="AH203" s="499" t="str">
        <f t="shared" si="59"/>
        <v/>
      </c>
    </row>
    <row r="204" spans="1:34" x14ac:dyDescent="0.2">
      <c r="A204" s="704"/>
      <c r="B204" s="705"/>
      <c r="C204" s="705"/>
      <c r="D204" s="705"/>
      <c r="E204" s="705"/>
      <c r="F204" s="705"/>
      <c r="G204" s="152" t="s">
        <v>2</v>
      </c>
      <c r="H204" s="152" t="s">
        <v>3</v>
      </c>
      <c r="I204" s="152" t="s">
        <v>2</v>
      </c>
      <c r="J204" s="152" t="s">
        <v>3</v>
      </c>
      <c r="K204" s="152" t="s">
        <v>2</v>
      </c>
      <c r="L204" s="152" t="s">
        <v>3</v>
      </c>
      <c r="M204" s="693"/>
      <c r="N204" s="505"/>
      <c r="O204" s="505"/>
      <c r="P204" s="521"/>
      <c r="Q204" s="513"/>
      <c r="T204" s="522" t="str">
        <f t="shared" ref="T204:T267" si="77">IF(R204="ee",G204,IF(R204="-u",G204,IF(R204="",G204,IF(R204="ra",G204,IF(R204="pr",G204,"")))))</f>
        <v>ENTRATE</v>
      </c>
      <c r="U204" s="523" t="str">
        <f t="shared" ref="U204:U267" si="78">IF(R204="uu",H204,IF(R204="-e",H204,IF(R204="",H204,IF(R204="rp",H204,IF(R204="ve",H204,"")))))</f>
        <v>USCITE</v>
      </c>
      <c r="V204" s="522" t="str">
        <f t="shared" ref="V204:V267" si="79">IF(R204="ee",I204,IF(R204="-u",I204,IF(R204="",I204,IF(R204="ra",I204,IF(R204="ve",I204,"")))))</f>
        <v>ENTRATE</v>
      </c>
      <c r="W204" s="523" t="str">
        <f t="shared" ref="W204:W267" si="80">IF(R204="uu",J204,IF(R204="-e",J204,IF(R204="",J204,IF(R204="rp",J204,IF(R204="pr",J204,"")))))</f>
        <v>USCITE</v>
      </c>
      <c r="X204" s="522" t="str">
        <f t="shared" ref="X204:X267" si="81">IF(R204="ee",K204,IF(R204="-u",K204,IF(R204="",K204,IF(R204="ra",K204,IF(R204="ve",K204,"")))))</f>
        <v>ENTRATE</v>
      </c>
      <c r="Y204" s="523" t="str">
        <f t="shared" ref="Y204:Y267" si="82">IF(R204="uu",L204,IF(R204="-e",L204,IF(R204="",L204,IF(R204="rp",L204,IF(R204="pr",L204,"")))))</f>
        <v>USCITE</v>
      </c>
      <c r="AA204" s="517"/>
      <c r="AB204" s="517"/>
      <c r="AC204" s="530"/>
      <c r="AE204" s="519"/>
      <c r="AF204" s="519"/>
      <c r="AH204" s="499" t="str">
        <f t="shared" si="59"/>
        <v/>
      </c>
    </row>
    <row r="205" spans="1:34" x14ac:dyDescent="0.2">
      <c r="A205" s="694" t="s">
        <v>12</v>
      </c>
      <c r="B205" s="695"/>
      <c r="C205" s="695"/>
      <c r="D205" s="695"/>
      <c r="E205" s="695"/>
      <c r="F205" s="695"/>
      <c r="G205" s="153">
        <f t="shared" ref="G205:L205" si="83">SUM(G176:G201)</f>
        <v>0</v>
      </c>
      <c r="H205" s="153">
        <f t="shared" si="83"/>
        <v>0</v>
      </c>
      <c r="I205" s="153">
        <f t="shared" si="83"/>
        <v>0</v>
      </c>
      <c r="J205" s="153">
        <f t="shared" si="83"/>
        <v>0</v>
      </c>
      <c r="K205" s="153">
        <f t="shared" si="83"/>
        <v>0</v>
      </c>
      <c r="L205" s="153">
        <f t="shared" si="83"/>
        <v>0</v>
      </c>
      <c r="M205" s="154">
        <f>G205-H205+I205-J205+K205-L205</f>
        <v>0</v>
      </c>
      <c r="N205" s="534"/>
      <c r="O205" s="534"/>
      <c r="P205" s="521"/>
      <c r="Q205" s="513"/>
      <c r="T205" s="522">
        <f t="shared" si="77"/>
        <v>0</v>
      </c>
      <c r="U205" s="523">
        <f t="shared" si="78"/>
        <v>0</v>
      </c>
      <c r="V205" s="522">
        <f t="shared" si="79"/>
        <v>0</v>
      </c>
      <c r="W205" s="523">
        <f t="shared" si="80"/>
        <v>0</v>
      </c>
      <c r="X205" s="522">
        <f t="shared" si="81"/>
        <v>0</v>
      </c>
      <c r="Y205" s="523">
        <f t="shared" si="82"/>
        <v>0</v>
      </c>
      <c r="AA205" s="517"/>
      <c r="AB205" s="517"/>
      <c r="AC205" s="530"/>
      <c r="AE205" s="519"/>
      <c r="AF205" s="519"/>
      <c r="AH205" s="499" t="str">
        <f t="shared" ref="AH205:AH268" si="84">LEFT($AC205,4)</f>
        <v/>
      </c>
    </row>
    <row r="206" spans="1:34" x14ac:dyDescent="0.2">
      <c r="A206" s="694" t="s">
        <v>14</v>
      </c>
      <c r="B206" s="695"/>
      <c r="C206" s="695"/>
      <c r="D206" s="695"/>
      <c r="E206" s="695"/>
      <c r="F206" s="695"/>
      <c r="G206" s="153">
        <f t="shared" ref="G206:M206" si="85">G174</f>
        <v>434.24</v>
      </c>
      <c r="H206" s="153">
        <f t="shared" si="85"/>
        <v>0</v>
      </c>
      <c r="I206" s="153">
        <f t="shared" si="85"/>
        <v>17740.45</v>
      </c>
      <c r="J206" s="153">
        <f t="shared" si="85"/>
        <v>29.94</v>
      </c>
      <c r="K206" s="153">
        <f t="shared" si="85"/>
        <v>95.99</v>
      </c>
      <c r="L206" s="153">
        <f t="shared" si="85"/>
        <v>0</v>
      </c>
      <c r="M206" s="154">
        <f t="shared" si="85"/>
        <v>18240.740000000005</v>
      </c>
      <c r="N206" s="534"/>
      <c r="O206" s="534"/>
      <c r="P206" s="521"/>
      <c r="Q206" s="513"/>
      <c r="T206" s="522">
        <f t="shared" si="77"/>
        <v>434.24</v>
      </c>
      <c r="U206" s="523">
        <f t="shared" si="78"/>
        <v>0</v>
      </c>
      <c r="V206" s="522">
        <f t="shared" si="79"/>
        <v>17740.45</v>
      </c>
      <c r="W206" s="523">
        <f t="shared" si="80"/>
        <v>29.94</v>
      </c>
      <c r="X206" s="522">
        <f t="shared" si="81"/>
        <v>95.99</v>
      </c>
      <c r="Y206" s="523">
        <f t="shared" si="82"/>
        <v>0</v>
      </c>
      <c r="AA206" s="517"/>
      <c r="AB206" s="517"/>
      <c r="AC206" s="530"/>
      <c r="AE206" s="519"/>
      <c r="AF206" s="519"/>
      <c r="AH206" s="499" t="str">
        <f t="shared" si="84"/>
        <v/>
      </c>
    </row>
    <row r="207" spans="1:34" x14ac:dyDescent="0.2">
      <c r="A207" s="700" t="s">
        <v>13</v>
      </c>
      <c r="B207" s="701"/>
      <c r="C207" s="701"/>
      <c r="D207" s="701"/>
      <c r="E207" s="701"/>
      <c r="F207" s="701"/>
      <c r="G207" s="153">
        <f t="shared" ref="G207:M207" si="86">G205+G206</f>
        <v>434.24</v>
      </c>
      <c r="H207" s="153">
        <f t="shared" si="86"/>
        <v>0</v>
      </c>
      <c r="I207" s="153">
        <f t="shared" si="86"/>
        <v>17740.45</v>
      </c>
      <c r="J207" s="153">
        <f t="shared" si="86"/>
        <v>29.94</v>
      </c>
      <c r="K207" s="153">
        <f t="shared" si="86"/>
        <v>95.99</v>
      </c>
      <c r="L207" s="153">
        <f t="shared" si="86"/>
        <v>0</v>
      </c>
      <c r="M207" s="154">
        <f t="shared" si="86"/>
        <v>18240.740000000005</v>
      </c>
      <c r="N207" s="534"/>
      <c r="O207" s="534"/>
      <c r="P207" s="521"/>
      <c r="Q207" s="513"/>
      <c r="T207" s="522">
        <f t="shared" si="77"/>
        <v>434.24</v>
      </c>
      <c r="U207" s="523">
        <f t="shared" si="78"/>
        <v>0</v>
      </c>
      <c r="V207" s="522">
        <f t="shared" si="79"/>
        <v>17740.45</v>
      </c>
      <c r="W207" s="523">
        <f t="shared" si="80"/>
        <v>29.94</v>
      </c>
      <c r="X207" s="522">
        <f t="shared" si="81"/>
        <v>95.99</v>
      </c>
      <c r="Y207" s="523">
        <f t="shared" si="82"/>
        <v>0</v>
      </c>
      <c r="AA207" s="517"/>
      <c r="AB207" s="517"/>
      <c r="AC207" s="530"/>
      <c r="AE207" s="519"/>
      <c r="AF207" s="519"/>
      <c r="AH207" s="499" t="str">
        <f t="shared" si="84"/>
        <v/>
      </c>
    </row>
    <row r="208" spans="1:34" ht="13.5" thickBot="1" x14ac:dyDescent="0.25">
      <c r="A208" s="706" t="s">
        <v>16</v>
      </c>
      <c r="B208" s="707"/>
      <c r="C208" s="707"/>
      <c r="D208" s="707"/>
      <c r="E208" s="707"/>
      <c r="F208" s="707"/>
      <c r="G208" s="699">
        <f>G207-H207</f>
        <v>434.24</v>
      </c>
      <c r="H208" s="699"/>
      <c r="I208" s="699">
        <f>I207-J207</f>
        <v>17710.510000000002</v>
      </c>
      <c r="J208" s="699"/>
      <c r="K208" s="699">
        <f>K207-L207</f>
        <v>95.99</v>
      </c>
      <c r="L208" s="699"/>
      <c r="M208" s="155">
        <f>G208+I208+K208</f>
        <v>18240.740000000005</v>
      </c>
      <c r="N208" s="536"/>
      <c r="O208" s="536"/>
      <c r="P208" s="521"/>
      <c r="Q208" s="513"/>
      <c r="T208" s="522">
        <f t="shared" si="77"/>
        <v>434.24</v>
      </c>
      <c r="U208" s="523">
        <f t="shared" si="78"/>
        <v>0</v>
      </c>
      <c r="V208" s="522">
        <f t="shared" si="79"/>
        <v>17710.510000000002</v>
      </c>
      <c r="W208" s="523">
        <f t="shared" si="80"/>
        <v>0</v>
      </c>
      <c r="X208" s="522">
        <f t="shared" si="81"/>
        <v>95.99</v>
      </c>
      <c r="Y208" s="523">
        <f t="shared" si="82"/>
        <v>0</v>
      </c>
      <c r="AA208" s="517"/>
      <c r="AB208" s="517"/>
      <c r="AC208" s="530"/>
      <c r="AE208" s="519"/>
      <c r="AF208" s="519"/>
      <c r="AH208" s="499" t="str">
        <f t="shared" si="84"/>
        <v/>
      </c>
    </row>
    <row r="209" spans="1:34" ht="13.5" thickTop="1" x14ac:dyDescent="0.2">
      <c r="A209" s="160"/>
      <c r="B209" s="156" t="str">
        <f>IF(Q209&gt;0.00001,B201+1,"")</f>
        <v/>
      </c>
      <c r="C209" s="128" t="b">
        <f t="shared" ref="C209:C234" si="87">IF(G209+I209+K209&gt;0,"e",IF(H209+J209+L209&gt;0,"u",IF(G209+H209+I209+J209+K209+L209&lt;0,"")))</f>
        <v>0</v>
      </c>
      <c r="D209" s="161"/>
      <c r="E209" s="143" t="b">
        <f t="shared" ref="E209:E234" si="88">IF(Q209&gt;0.0001,1)</f>
        <v>0</v>
      </c>
      <c r="F209" s="137" t="str">
        <f t="shared" ref="F209:F234" si="89">AH209</f>
        <v/>
      </c>
      <c r="G209" s="157"/>
      <c r="H209" s="158"/>
      <c r="I209" s="157"/>
      <c r="J209" s="158"/>
      <c r="K209" s="157"/>
      <c r="L209" s="158"/>
      <c r="M209" s="159" t="str">
        <f t="shared" ref="M209:M234" si="90">IF(SUM(G209:L209)&gt;0.00001,M208+G209-H209+I209-J209+K209-L209,"")</f>
        <v/>
      </c>
      <c r="N209" s="534"/>
      <c r="O209" s="534"/>
      <c r="P209" s="521"/>
      <c r="Q209" s="513">
        <f t="shared" ref="Q209:Q249" si="91">SUM(G209:L209)</f>
        <v>0</v>
      </c>
      <c r="R209" s="499" t="str">
        <f t="shared" ref="R209:R267" si="92">LEFT(F209,2)</f>
        <v/>
      </c>
      <c r="T209" s="522">
        <f t="shared" si="77"/>
        <v>0</v>
      </c>
      <c r="U209" s="523">
        <f t="shared" si="78"/>
        <v>0</v>
      </c>
      <c r="V209" s="522">
        <f t="shared" si="79"/>
        <v>0</v>
      </c>
      <c r="W209" s="523">
        <f t="shared" si="80"/>
        <v>0</v>
      </c>
      <c r="X209" s="522">
        <f t="shared" si="81"/>
        <v>0</v>
      </c>
      <c r="Y209" s="523">
        <f t="shared" si="82"/>
        <v>0</v>
      </c>
      <c r="AA209" s="517"/>
      <c r="AB209" s="517" t="e">
        <f t="shared" ref="AB209:AB267" si="93">$AA$11+M209</f>
        <v>#VALUE!</v>
      </c>
      <c r="AC209" s="524"/>
      <c r="AE209" s="519"/>
      <c r="AF209" s="519"/>
      <c r="AH209" s="499" t="str">
        <f t="shared" si="84"/>
        <v/>
      </c>
    </row>
    <row r="210" spans="1:34" x14ac:dyDescent="0.2">
      <c r="A210" s="134"/>
      <c r="B210" s="135" t="str">
        <f t="shared" ref="B210:B235" si="94">IF(Q210&gt;0.00001,B209+1,"")</f>
        <v/>
      </c>
      <c r="C210" s="128" t="b">
        <f t="shared" si="87"/>
        <v>0</v>
      </c>
      <c r="D210" s="136"/>
      <c r="E210" s="143" t="b">
        <f t="shared" si="88"/>
        <v>0</v>
      </c>
      <c r="F210" s="137" t="str">
        <f t="shared" si="89"/>
        <v/>
      </c>
      <c r="G210" s="138"/>
      <c r="H210" s="139"/>
      <c r="I210" s="138"/>
      <c r="J210" s="139"/>
      <c r="K210" s="138"/>
      <c r="L210" s="139"/>
      <c r="M210" s="140" t="str">
        <f t="shared" si="90"/>
        <v/>
      </c>
      <c r="N210" s="534"/>
      <c r="O210" s="534"/>
      <c r="P210" s="521"/>
      <c r="Q210" s="513">
        <f t="shared" si="91"/>
        <v>0</v>
      </c>
      <c r="R210" s="499" t="str">
        <f t="shared" si="92"/>
        <v/>
      </c>
      <c r="T210" s="522">
        <f t="shared" si="77"/>
        <v>0</v>
      </c>
      <c r="U210" s="523">
        <f t="shared" si="78"/>
        <v>0</v>
      </c>
      <c r="V210" s="522">
        <f t="shared" si="79"/>
        <v>0</v>
      </c>
      <c r="W210" s="523">
        <f t="shared" si="80"/>
        <v>0</v>
      </c>
      <c r="X210" s="522">
        <f t="shared" si="81"/>
        <v>0</v>
      </c>
      <c r="Y210" s="523">
        <f t="shared" si="82"/>
        <v>0</v>
      </c>
      <c r="AA210" s="517"/>
      <c r="AB210" s="517" t="e">
        <f t="shared" si="93"/>
        <v>#VALUE!</v>
      </c>
      <c r="AC210" s="524"/>
      <c r="AE210" s="519"/>
      <c r="AF210" s="519"/>
      <c r="AH210" s="499" t="str">
        <f t="shared" si="84"/>
        <v/>
      </c>
    </row>
    <row r="211" spans="1:34" x14ac:dyDescent="0.2">
      <c r="A211" s="134"/>
      <c r="B211" s="135" t="str">
        <f t="shared" si="94"/>
        <v/>
      </c>
      <c r="C211" s="128" t="b">
        <f t="shared" si="87"/>
        <v>0</v>
      </c>
      <c r="D211" s="136"/>
      <c r="E211" s="143" t="b">
        <f t="shared" si="88"/>
        <v>0</v>
      </c>
      <c r="F211" s="137" t="str">
        <f t="shared" si="89"/>
        <v/>
      </c>
      <c r="G211" s="138"/>
      <c r="H211" s="139"/>
      <c r="I211" s="138"/>
      <c r="J211" s="139"/>
      <c r="K211" s="138"/>
      <c r="L211" s="139"/>
      <c r="M211" s="140" t="str">
        <f t="shared" si="90"/>
        <v/>
      </c>
      <c r="N211" s="534"/>
      <c r="O211" s="534"/>
      <c r="P211" s="521"/>
      <c r="Q211" s="513">
        <f t="shared" si="91"/>
        <v>0</v>
      </c>
      <c r="R211" s="499" t="str">
        <f t="shared" si="92"/>
        <v/>
      </c>
      <c r="T211" s="522">
        <f t="shared" si="77"/>
        <v>0</v>
      </c>
      <c r="U211" s="523">
        <f t="shared" si="78"/>
        <v>0</v>
      </c>
      <c r="V211" s="522">
        <f t="shared" si="79"/>
        <v>0</v>
      </c>
      <c r="W211" s="523">
        <f t="shared" si="80"/>
        <v>0</v>
      </c>
      <c r="X211" s="522">
        <f t="shared" si="81"/>
        <v>0</v>
      </c>
      <c r="Y211" s="523">
        <f t="shared" si="82"/>
        <v>0</v>
      </c>
      <c r="AA211" s="517"/>
      <c r="AB211" s="517" t="e">
        <f t="shared" si="93"/>
        <v>#VALUE!</v>
      </c>
      <c r="AC211" s="524"/>
      <c r="AE211" s="519"/>
      <c r="AF211" s="519"/>
      <c r="AH211" s="499" t="str">
        <f t="shared" si="84"/>
        <v/>
      </c>
    </row>
    <row r="212" spans="1:34" x14ac:dyDescent="0.2">
      <c r="A212" s="134"/>
      <c r="B212" s="135" t="str">
        <f t="shared" si="94"/>
        <v/>
      </c>
      <c r="C212" s="128" t="b">
        <f t="shared" si="87"/>
        <v>0</v>
      </c>
      <c r="D212" s="136"/>
      <c r="E212" s="143" t="b">
        <f t="shared" si="88"/>
        <v>0</v>
      </c>
      <c r="F212" s="137" t="str">
        <f t="shared" si="89"/>
        <v/>
      </c>
      <c r="G212" s="138"/>
      <c r="H212" s="139"/>
      <c r="I212" s="138"/>
      <c r="J212" s="139"/>
      <c r="K212" s="138"/>
      <c r="L212" s="139"/>
      <c r="M212" s="140" t="str">
        <f t="shared" si="90"/>
        <v/>
      </c>
      <c r="N212" s="534"/>
      <c r="O212" s="534"/>
      <c r="P212" s="521"/>
      <c r="Q212" s="513">
        <f t="shared" si="91"/>
        <v>0</v>
      </c>
      <c r="R212" s="499" t="str">
        <f t="shared" si="92"/>
        <v/>
      </c>
      <c r="T212" s="522">
        <f t="shared" si="77"/>
        <v>0</v>
      </c>
      <c r="U212" s="523">
        <f t="shared" si="78"/>
        <v>0</v>
      </c>
      <c r="V212" s="522">
        <f t="shared" si="79"/>
        <v>0</v>
      </c>
      <c r="W212" s="523">
        <f t="shared" si="80"/>
        <v>0</v>
      </c>
      <c r="X212" s="522">
        <f t="shared" si="81"/>
        <v>0</v>
      </c>
      <c r="Y212" s="523">
        <f t="shared" si="82"/>
        <v>0</v>
      </c>
      <c r="AA212" s="517"/>
      <c r="AB212" s="517" t="e">
        <f t="shared" si="93"/>
        <v>#VALUE!</v>
      </c>
      <c r="AC212" s="524"/>
      <c r="AE212" s="519"/>
      <c r="AF212" s="519"/>
      <c r="AH212" s="499" t="str">
        <f t="shared" si="84"/>
        <v/>
      </c>
    </row>
    <row r="213" spans="1:34" x14ac:dyDescent="0.2">
      <c r="A213" s="134"/>
      <c r="B213" s="135" t="str">
        <f t="shared" si="94"/>
        <v/>
      </c>
      <c r="C213" s="128" t="b">
        <f t="shared" si="87"/>
        <v>0</v>
      </c>
      <c r="D213" s="136"/>
      <c r="E213" s="143" t="b">
        <f t="shared" si="88"/>
        <v>0</v>
      </c>
      <c r="F213" s="137" t="str">
        <f t="shared" si="89"/>
        <v/>
      </c>
      <c r="G213" s="138"/>
      <c r="H213" s="139"/>
      <c r="I213" s="138"/>
      <c r="J213" s="139"/>
      <c r="K213" s="138"/>
      <c r="L213" s="139"/>
      <c r="M213" s="140" t="str">
        <f t="shared" si="90"/>
        <v/>
      </c>
      <c r="N213" s="534"/>
      <c r="O213" s="534"/>
      <c r="P213" s="521"/>
      <c r="Q213" s="513">
        <f t="shared" si="91"/>
        <v>0</v>
      </c>
      <c r="R213" s="499" t="str">
        <f t="shared" si="92"/>
        <v/>
      </c>
      <c r="T213" s="522">
        <f t="shared" si="77"/>
        <v>0</v>
      </c>
      <c r="U213" s="523">
        <f t="shared" si="78"/>
        <v>0</v>
      </c>
      <c r="V213" s="522">
        <f t="shared" si="79"/>
        <v>0</v>
      </c>
      <c r="W213" s="523">
        <f t="shared" si="80"/>
        <v>0</v>
      </c>
      <c r="X213" s="522">
        <f t="shared" si="81"/>
        <v>0</v>
      </c>
      <c r="Y213" s="523">
        <f t="shared" si="82"/>
        <v>0</v>
      </c>
      <c r="AA213" s="517"/>
      <c r="AB213" s="517" t="e">
        <f t="shared" si="93"/>
        <v>#VALUE!</v>
      </c>
      <c r="AC213" s="524"/>
      <c r="AE213" s="519"/>
      <c r="AF213" s="519"/>
      <c r="AH213" s="499" t="str">
        <f t="shared" si="84"/>
        <v/>
      </c>
    </row>
    <row r="214" spans="1:34" x14ac:dyDescent="0.2">
      <c r="A214" s="134"/>
      <c r="B214" s="135" t="str">
        <f t="shared" si="94"/>
        <v/>
      </c>
      <c r="C214" s="128" t="b">
        <f t="shared" si="87"/>
        <v>0</v>
      </c>
      <c r="D214" s="136"/>
      <c r="E214" s="143" t="b">
        <f t="shared" si="88"/>
        <v>0</v>
      </c>
      <c r="F214" s="137" t="str">
        <f t="shared" si="89"/>
        <v/>
      </c>
      <c r="G214" s="138"/>
      <c r="H214" s="139"/>
      <c r="I214" s="138"/>
      <c r="J214" s="139"/>
      <c r="K214" s="138"/>
      <c r="L214" s="139"/>
      <c r="M214" s="140" t="str">
        <f t="shared" si="90"/>
        <v/>
      </c>
      <c r="N214" s="534"/>
      <c r="O214" s="534"/>
      <c r="P214" s="521"/>
      <c r="Q214" s="513">
        <f t="shared" si="91"/>
        <v>0</v>
      </c>
      <c r="R214" s="499" t="str">
        <f t="shared" si="92"/>
        <v/>
      </c>
      <c r="T214" s="522">
        <f t="shared" si="77"/>
        <v>0</v>
      </c>
      <c r="U214" s="523">
        <f t="shared" si="78"/>
        <v>0</v>
      </c>
      <c r="V214" s="522">
        <f t="shared" si="79"/>
        <v>0</v>
      </c>
      <c r="W214" s="523">
        <f t="shared" si="80"/>
        <v>0</v>
      </c>
      <c r="X214" s="522">
        <f t="shared" si="81"/>
        <v>0</v>
      </c>
      <c r="Y214" s="523">
        <f t="shared" si="82"/>
        <v>0</v>
      </c>
      <c r="AA214" s="517"/>
      <c r="AB214" s="517" t="e">
        <f t="shared" si="93"/>
        <v>#VALUE!</v>
      </c>
      <c r="AC214" s="524"/>
      <c r="AE214" s="519"/>
      <c r="AF214" s="519"/>
      <c r="AH214" s="499" t="str">
        <f t="shared" si="84"/>
        <v/>
      </c>
    </row>
    <row r="215" spans="1:34" x14ac:dyDescent="0.2">
      <c r="A215" s="134"/>
      <c r="B215" s="135" t="str">
        <f t="shared" si="94"/>
        <v/>
      </c>
      <c r="C215" s="128" t="b">
        <f t="shared" si="87"/>
        <v>0</v>
      </c>
      <c r="D215" s="136"/>
      <c r="E215" s="143" t="b">
        <f t="shared" si="88"/>
        <v>0</v>
      </c>
      <c r="F215" s="137" t="str">
        <f t="shared" si="89"/>
        <v/>
      </c>
      <c r="G215" s="138"/>
      <c r="H215" s="139"/>
      <c r="I215" s="138"/>
      <c r="J215" s="139"/>
      <c r="K215" s="138"/>
      <c r="L215" s="139"/>
      <c r="M215" s="140" t="str">
        <f t="shared" si="90"/>
        <v/>
      </c>
      <c r="N215" s="534"/>
      <c r="O215" s="534"/>
      <c r="P215" s="521"/>
      <c r="Q215" s="513">
        <f t="shared" si="91"/>
        <v>0</v>
      </c>
      <c r="R215" s="499" t="str">
        <f t="shared" si="92"/>
        <v/>
      </c>
      <c r="T215" s="522">
        <f t="shared" si="77"/>
        <v>0</v>
      </c>
      <c r="U215" s="523">
        <f t="shared" si="78"/>
        <v>0</v>
      </c>
      <c r="V215" s="522">
        <f t="shared" si="79"/>
        <v>0</v>
      </c>
      <c r="W215" s="523">
        <f t="shared" si="80"/>
        <v>0</v>
      </c>
      <c r="X215" s="522">
        <f t="shared" si="81"/>
        <v>0</v>
      </c>
      <c r="Y215" s="523">
        <f t="shared" si="82"/>
        <v>0</v>
      </c>
      <c r="AA215" s="517"/>
      <c r="AB215" s="517" t="e">
        <f t="shared" si="93"/>
        <v>#VALUE!</v>
      </c>
      <c r="AC215" s="524"/>
      <c r="AE215" s="519"/>
      <c r="AF215" s="519"/>
      <c r="AH215" s="499" t="str">
        <f t="shared" si="84"/>
        <v/>
      </c>
    </row>
    <row r="216" spans="1:34" x14ac:dyDescent="0.2">
      <c r="A216" s="134"/>
      <c r="B216" s="135" t="str">
        <f t="shared" si="94"/>
        <v/>
      </c>
      <c r="C216" s="128" t="b">
        <f t="shared" si="87"/>
        <v>0</v>
      </c>
      <c r="D216" s="136"/>
      <c r="E216" s="143" t="b">
        <f t="shared" si="88"/>
        <v>0</v>
      </c>
      <c r="F216" s="137" t="str">
        <f t="shared" si="89"/>
        <v/>
      </c>
      <c r="G216" s="138"/>
      <c r="H216" s="139"/>
      <c r="I216" s="138"/>
      <c r="J216" s="139"/>
      <c r="K216" s="138"/>
      <c r="L216" s="139"/>
      <c r="M216" s="140" t="str">
        <f t="shared" si="90"/>
        <v/>
      </c>
      <c r="N216" s="534"/>
      <c r="O216" s="534"/>
      <c r="P216" s="521"/>
      <c r="Q216" s="513">
        <f t="shared" si="91"/>
        <v>0</v>
      </c>
      <c r="R216" s="499" t="str">
        <f t="shared" si="92"/>
        <v/>
      </c>
      <c r="T216" s="522">
        <f t="shared" si="77"/>
        <v>0</v>
      </c>
      <c r="U216" s="523">
        <f t="shared" si="78"/>
        <v>0</v>
      </c>
      <c r="V216" s="522">
        <f t="shared" si="79"/>
        <v>0</v>
      </c>
      <c r="W216" s="523">
        <f t="shared" si="80"/>
        <v>0</v>
      </c>
      <c r="X216" s="522">
        <f t="shared" si="81"/>
        <v>0</v>
      </c>
      <c r="Y216" s="523">
        <f t="shared" si="82"/>
        <v>0</v>
      </c>
      <c r="AA216" s="517"/>
      <c r="AB216" s="517" t="e">
        <f t="shared" si="93"/>
        <v>#VALUE!</v>
      </c>
      <c r="AC216" s="524"/>
      <c r="AE216" s="519"/>
      <c r="AF216" s="519"/>
      <c r="AH216" s="499" t="str">
        <f t="shared" si="84"/>
        <v/>
      </c>
    </row>
    <row r="217" spans="1:34" x14ac:dyDescent="0.2">
      <c r="A217" s="134"/>
      <c r="B217" s="135" t="str">
        <f t="shared" si="94"/>
        <v/>
      </c>
      <c r="C217" s="128" t="b">
        <f t="shared" si="87"/>
        <v>0</v>
      </c>
      <c r="D217" s="136"/>
      <c r="E217" s="143" t="b">
        <f t="shared" si="88"/>
        <v>0</v>
      </c>
      <c r="F217" s="137" t="str">
        <f t="shared" si="89"/>
        <v/>
      </c>
      <c r="G217" s="138"/>
      <c r="H217" s="139"/>
      <c r="I217" s="138"/>
      <c r="J217" s="139"/>
      <c r="K217" s="138"/>
      <c r="L217" s="139"/>
      <c r="M217" s="140" t="str">
        <f t="shared" si="90"/>
        <v/>
      </c>
      <c r="N217" s="534"/>
      <c r="O217" s="534"/>
      <c r="P217" s="521"/>
      <c r="Q217" s="513">
        <f t="shared" si="91"/>
        <v>0</v>
      </c>
      <c r="R217" s="499" t="str">
        <f t="shared" si="92"/>
        <v/>
      </c>
      <c r="T217" s="522">
        <f t="shared" si="77"/>
        <v>0</v>
      </c>
      <c r="U217" s="523">
        <f t="shared" si="78"/>
        <v>0</v>
      </c>
      <c r="V217" s="522">
        <f t="shared" si="79"/>
        <v>0</v>
      </c>
      <c r="W217" s="523">
        <f t="shared" si="80"/>
        <v>0</v>
      </c>
      <c r="X217" s="522">
        <f t="shared" si="81"/>
        <v>0</v>
      </c>
      <c r="Y217" s="523">
        <f t="shared" si="82"/>
        <v>0</v>
      </c>
      <c r="AA217" s="517"/>
      <c r="AB217" s="517" t="e">
        <f t="shared" si="93"/>
        <v>#VALUE!</v>
      </c>
      <c r="AC217" s="524"/>
      <c r="AE217" s="519"/>
      <c r="AF217" s="519"/>
      <c r="AH217" s="499" t="str">
        <f t="shared" si="84"/>
        <v/>
      </c>
    </row>
    <row r="218" spans="1:34" x14ac:dyDescent="0.2">
      <c r="A218" s="134"/>
      <c r="B218" s="135" t="str">
        <f t="shared" si="94"/>
        <v/>
      </c>
      <c r="C218" s="128" t="b">
        <f t="shared" si="87"/>
        <v>0</v>
      </c>
      <c r="D218" s="136"/>
      <c r="E218" s="143" t="b">
        <f t="shared" si="88"/>
        <v>0</v>
      </c>
      <c r="F218" s="137" t="str">
        <f t="shared" si="89"/>
        <v/>
      </c>
      <c r="G218" s="138"/>
      <c r="H218" s="139"/>
      <c r="I218" s="138"/>
      <c r="J218" s="139"/>
      <c r="K218" s="138"/>
      <c r="L218" s="139"/>
      <c r="M218" s="140" t="str">
        <f t="shared" si="90"/>
        <v/>
      </c>
      <c r="N218" s="534"/>
      <c r="O218" s="534"/>
      <c r="P218" s="521"/>
      <c r="Q218" s="513">
        <f t="shared" si="91"/>
        <v>0</v>
      </c>
      <c r="R218" s="499" t="str">
        <f t="shared" si="92"/>
        <v/>
      </c>
      <c r="T218" s="522">
        <f t="shared" si="77"/>
        <v>0</v>
      </c>
      <c r="U218" s="523">
        <f t="shared" si="78"/>
        <v>0</v>
      </c>
      <c r="V218" s="522">
        <f t="shared" si="79"/>
        <v>0</v>
      </c>
      <c r="W218" s="523">
        <f t="shared" si="80"/>
        <v>0</v>
      </c>
      <c r="X218" s="522">
        <f t="shared" si="81"/>
        <v>0</v>
      </c>
      <c r="Y218" s="523">
        <f t="shared" si="82"/>
        <v>0</v>
      </c>
      <c r="AA218" s="517"/>
      <c r="AB218" s="517" t="e">
        <f t="shared" si="93"/>
        <v>#VALUE!</v>
      </c>
      <c r="AC218" s="524"/>
      <c r="AE218" s="519"/>
      <c r="AF218" s="519"/>
      <c r="AH218" s="499" t="str">
        <f t="shared" si="84"/>
        <v/>
      </c>
    </row>
    <row r="219" spans="1:34" x14ac:dyDescent="0.2">
      <c r="A219" s="134"/>
      <c r="B219" s="135" t="str">
        <f t="shared" si="94"/>
        <v/>
      </c>
      <c r="C219" s="128" t="b">
        <f t="shared" si="87"/>
        <v>0</v>
      </c>
      <c r="D219" s="136"/>
      <c r="E219" s="143" t="b">
        <f t="shared" si="88"/>
        <v>0</v>
      </c>
      <c r="F219" s="137" t="str">
        <f t="shared" si="89"/>
        <v/>
      </c>
      <c r="G219" s="138"/>
      <c r="H219" s="139"/>
      <c r="I219" s="138"/>
      <c r="J219" s="139"/>
      <c r="K219" s="138"/>
      <c r="L219" s="139"/>
      <c r="M219" s="140" t="str">
        <f t="shared" si="90"/>
        <v/>
      </c>
      <c r="N219" s="534"/>
      <c r="O219" s="534"/>
      <c r="P219" s="521"/>
      <c r="Q219" s="513">
        <f t="shared" si="91"/>
        <v>0</v>
      </c>
      <c r="R219" s="499" t="str">
        <f t="shared" si="92"/>
        <v/>
      </c>
      <c r="T219" s="522">
        <f t="shared" si="77"/>
        <v>0</v>
      </c>
      <c r="U219" s="523">
        <f t="shared" si="78"/>
        <v>0</v>
      </c>
      <c r="V219" s="522">
        <f t="shared" si="79"/>
        <v>0</v>
      </c>
      <c r="W219" s="523">
        <f t="shared" si="80"/>
        <v>0</v>
      </c>
      <c r="X219" s="522">
        <f t="shared" si="81"/>
        <v>0</v>
      </c>
      <c r="Y219" s="523">
        <f t="shared" si="82"/>
        <v>0</v>
      </c>
      <c r="AA219" s="517"/>
      <c r="AB219" s="517" t="e">
        <f t="shared" si="93"/>
        <v>#VALUE!</v>
      </c>
      <c r="AC219" s="524"/>
      <c r="AE219" s="519"/>
      <c r="AF219" s="519"/>
      <c r="AH219" s="499" t="str">
        <f t="shared" si="84"/>
        <v/>
      </c>
    </row>
    <row r="220" spans="1:34" x14ac:dyDescent="0.2">
      <c r="A220" s="134"/>
      <c r="B220" s="135" t="str">
        <f t="shared" si="94"/>
        <v/>
      </c>
      <c r="C220" s="128" t="b">
        <f t="shared" si="87"/>
        <v>0</v>
      </c>
      <c r="D220" s="136"/>
      <c r="E220" s="143" t="b">
        <f t="shared" si="88"/>
        <v>0</v>
      </c>
      <c r="F220" s="137" t="str">
        <f t="shared" si="89"/>
        <v/>
      </c>
      <c r="G220" s="138"/>
      <c r="H220" s="139"/>
      <c r="I220" s="138"/>
      <c r="J220" s="139"/>
      <c r="K220" s="138"/>
      <c r="L220" s="139"/>
      <c r="M220" s="140" t="str">
        <f t="shared" si="90"/>
        <v/>
      </c>
      <c r="N220" s="534"/>
      <c r="O220" s="534"/>
      <c r="P220" s="521"/>
      <c r="Q220" s="513">
        <f t="shared" si="91"/>
        <v>0</v>
      </c>
      <c r="R220" s="499" t="str">
        <f t="shared" si="92"/>
        <v/>
      </c>
      <c r="T220" s="522">
        <f t="shared" si="77"/>
        <v>0</v>
      </c>
      <c r="U220" s="523">
        <f t="shared" si="78"/>
        <v>0</v>
      </c>
      <c r="V220" s="522">
        <f t="shared" si="79"/>
        <v>0</v>
      </c>
      <c r="W220" s="523">
        <f t="shared" si="80"/>
        <v>0</v>
      </c>
      <c r="X220" s="522">
        <f t="shared" si="81"/>
        <v>0</v>
      </c>
      <c r="Y220" s="523">
        <f t="shared" si="82"/>
        <v>0</v>
      </c>
      <c r="AA220" s="517"/>
      <c r="AB220" s="517" t="e">
        <f t="shared" si="93"/>
        <v>#VALUE!</v>
      </c>
      <c r="AC220" s="524"/>
      <c r="AE220" s="519"/>
      <c r="AF220" s="519"/>
      <c r="AH220" s="499" t="str">
        <f t="shared" si="84"/>
        <v/>
      </c>
    </row>
    <row r="221" spans="1:34" x14ac:dyDescent="0.2">
      <c r="A221" s="134"/>
      <c r="B221" s="135" t="str">
        <f t="shared" si="94"/>
        <v/>
      </c>
      <c r="C221" s="128" t="b">
        <f t="shared" si="87"/>
        <v>0</v>
      </c>
      <c r="D221" s="136"/>
      <c r="E221" s="143" t="b">
        <f t="shared" si="88"/>
        <v>0</v>
      </c>
      <c r="F221" s="137" t="str">
        <f t="shared" si="89"/>
        <v/>
      </c>
      <c r="G221" s="138"/>
      <c r="H221" s="139"/>
      <c r="I221" s="138"/>
      <c r="J221" s="139"/>
      <c r="K221" s="138"/>
      <c r="L221" s="139"/>
      <c r="M221" s="140" t="str">
        <f t="shared" si="90"/>
        <v/>
      </c>
      <c r="N221" s="534"/>
      <c r="O221" s="534"/>
      <c r="P221" s="521"/>
      <c r="Q221" s="513">
        <f t="shared" si="91"/>
        <v>0</v>
      </c>
      <c r="R221" s="499" t="str">
        <f t="shared" si="92"/>
        <v/>
      </c>
      <c r="T221" s="522">
        <f t="shared" si="77"/>
        <v>0</v>
      </c>
      <c r="U221" s="523">
        <f t="shared" si="78"/>
        <v>0</v>
      </c>
      <c r="V221" s="522">
        <f t="shared" si="79"/>
        <v>0</v>
      </c>
      <c r="W221" s="523">
        <f t="shared" si="80"/>
        <v>0</v>
      </c>
      <c r="X221" s="522">
        <f t="shared" si="81"/>
        <v>0</v>
      </c>
      <c r="Y221" s="523">
        <f t="shared" si="82"/>
        <v>0</v>
      </c>
      <c r="AA221" s="517"/>
      <c r="AB221" s="517" t="e">
        <f t="shared" si="93"/>
        <v>#VALUE!</v>
      </c>
      <c r="AC221" s="524"/>
      <c r="AE221" s="519"/>
      <c r="AF221" s="519"/>
      <c r="AH221" s="499" t="str">
        <f t="shared" si="84"/>
        <v/>
      </c>
    </row>
    <row r="222" spans="1:34" x14ac:dyDescent="0.2">
      <c r="A222" s="134"/>
      <c r="B222" s="135" t="str">
        <f t="shared" si="94"/>
        <v/>
      </c>
      <c r="C222" s="128" t="b">
        <f t="shared" si="87"/>
        <v>0</v>
      </c>
      <c r="D222" s="136"/>
      <c r="E222" s="143" t="b">
        <f t="shared" si="88"/>
        <v>0</v>
      </c>
      <c r="F222" s="137" t="str">
        <f t="shared" si="89"/>
        <v/>
      </c>
      <c r="G222" s="138"/>
      <c r="H222" s="139"/>
      <c r="I222" s="138"/>
      <c r="J222" s="139"/>
      <c r="K222" s="138"/>
      <c r="L222" s="139"/>
      <c r="M222" s="140" t="str">
        <f t="shared" si="90"/>
        <v/>
      </c>
      <c r="N222" s="534"/>
      <c r="O222" s="534"/>
      <c r="P222" s="521"/>
      <c r="Q222" s="513">
        <f t="shared" si="91"/>
        <v>0</v>
      </c>
      <c r="R222" s="499" t="str">
        <f t="shared" si="92"/>
        <v/>
      </c>
      <c r="T222" s="522">
        <f t="shared" si="77"/>
        <v>0</v>
      </c>
      <c r="U222" s="523">
        <f t="shared" si="78"/>
        <v>0</v>
      </c>
      <c r="V222" s="522">
        <f t="shared" si="79"/>
        <v>0</v>
      </c>
      <c r="W222" s="523">
        <f t="shared" si="80"/>
        <v>0</v>
      </c>
      <c r="X222" s="522">
        <f t="shared" si="81"/>
        <v>0</v>
      </c>
      <c r="Y222" s="523">
        <f t="shared" si="82"/>
        <v>0</v>
      </c>
      <c r="AA222" s="517"/>
      <c r="AB222" s="517" t="e">
        <f t="shared" si="93"/>
        <v>#VALUE!</v>
      </c>
      <c r="AC222" s="524"/>
      <c r="AE222" s="519"/>
      <c r="AF222" s="519"/>
      <c r="AH222" s="499" t="str">
        <f t="shared" si="84"/>
        <v/>
      </c>
    </row>
    <row r="223" spans="1:34" x14ac:dyDescent="0.2">
      <c r="A223" s="134"/>
      <c r="B223" s="135" t="str">
        <f t="shared" si="94"/>
        <v/>
      </c>
      <c r="C223" s="128" t="b">
        <f t="shared" si="87"/>
        <v>0</v>
      </c>
      <c r="D223" s="136"/>
      <c r="E223" s="143" t="b">
        <f t="shared" si="88"/>
        <v>0</v>
      </c>
      <c r="F223" s="137" t="str">
        <f t="shared" si="89"/>
        <v/>
      </c>
      <c r="G223" s="138"/>
      <c r="H223" s="139"/>
      <c r="I223" s="138"/>
      <c r="J223" s="139"/>
      <c r="K223" s="138"/>
      <c r="L223" s="139"/>
      <c r="M223" s="140" t="str">
        <f t="shared" si="90"/>
        <v/>
      </c>
      <c r="N223" s="534"/>
      <c r="O223" s="534"/>
      <c r="P223" s="521"/>
      <c r="Q223" s="513">
        <f t="shared" si="91"/>
        <v>0</v>
      </c>
      <c r="R223" s="499" t="str">
        <f t="shared" si="92"/>
        <v/>
      </c>
      <c r="T223" s="522">
        <f t="shared" si="77"/>
        <v>0</v>
      </c>
      <c r="U223" s="523">
        <f t="shared" si="78"/>
        <v>0</v>
      </c>
      <c r="V223" s="522">
        <f t="shared" si="79"/>
        <v>0</v>
      </c>
      <c r="W223" s="523">
        <f t="shared" si="80"/>
        <v>0</v>
      </c>
      <c r="X223" s="522">
        <f t="shared" si="81"/>
        <v>0</v>
      </c>
      <c r="Y223" s="523">
        <f t="shared" si="82"/>
        <v>0</v>
      </c>
      <c r="AA223" s="517"/>
      <c r="AB223" s="517" t="e">
        <f t="shared" si="93"/>
        <v>#VALUE!</v>
      </c>
      <c r="AC223" s="524"/>
      <c r="AE223" s="519"/>
      <c r="AF223" s="519"/>
      <c r="AH223" s="499" t="str">
        <f t="shared" si="84"/>
        <v/>
      </c>
    </row>
    <row r="224" spans="1:34" x14ac:dyDescent="0.2">
      <c r="A224" s="134"/>
      <c r="B224" s="135" t="str">
        <f t="shared" si="94"/>
        <v/>
      </c>
      <c r="C224" s="128" t="b">
        <f t="shared" si="87"/>
        <v>0</v>
      </c>
      <c r="D224" s="136"/>
      <c r="E224" s="143" t="b">
        <f t="shared" si="88"/>
        <v>0</v>
      </c>
      <c r="F224" s="137" t="str">
        <f t="shared" si="89"/>
        <v/>
      </c>
      <c r="G224" s="138"/>
      <c r="H224" s="139"/>
      <c r="I224" s="138"/>
      <c r="J224" s="139"/>
      <c r="K224" s="138"/>
      <c r="L224" s="139"/>
      <c r="M224" s="140" t="str">
        <f t="shared" si="90"/>
        <v/>
      </c>
      <c r="N224" s="534"/>
      <c r="O224" s="534"/>
      <c r="P224" s="521"/>
      <c r="Q224" s="513">
        <f t="shared" si="91"/>
        <v>0</v>
      </c>
      <c r="R224" s="499" t="str">
        <f t="shared" si="92"/>
        <v/>
      </c>
      <c r="T224" s="522">
        <f t="shared" si="77"/>
        <v>0</v>
      </c>
      <c r="U224" s="523">
        <f t="shared" si="78"/>
        <v>0</v>
      </c>
      <c r="V224" s="522">
        <f t="shared" si="79"/>
        <v>0</v>
      </c>
      <c r="W224" s="523">
        <f t="shared" si="80"/>
        <v>0</v>
      </c>
      <c r="X224" s="522">
        <f t="shared" si="81"/>
        <v>0</v>
      </c>
      <c r="Y224" s="523">
        <f t="shared" si="82"/>
        <v>0</v>
      </c>
      <c r="AA224" s="517"/>
      <c r="AB224" s="517" t="e">
        <f t="shared" si="93"/>
        <v>#VALUE!</v>
      </c>
      <c r="AC224" s="524"/>
      <c r="AE224" s="519"/>
      <c r="AF224" s="519"/>
      <c r="AH224" s="499" t="str">
        <f t="shared" si="84"/>
        <v/>
      </c>
    </row>
    <row r="225" spans="1:34" x14ac:dyDescent="0.2">
      <c r="A225" s="134"/>
      <c r="B225" s="135" t="str">
        <f t="shared" si="94"/>
        <v/>
      </c>
      <c r="C225" s="128" t="b">
        <f t="shared" si="87"/>
        <v>0</v>
      </c>
      <c r="D225" s="136"/>
      <c r="E225" s="143" t="b">
        <f t="shared" si="88"/>
        <v>0</v>
      </c>
      <c r="F225" s="137" t="str">
        <f t="shared" si="89"/>
        <v/>
      </c>
      <c r="G225" s="138"/>
      <c r="H225" s="139"/>
      <c r="I225" s="138"/>
      <c r="J225" s="139"/>
      <c r="K225" s="138"/>
      <c r="L225" s="139"/>
      <c r="M225" s="140" t="str">
        <f t="shared" si="90"/>
        <v/>
      </c>
      <c r="N225" s="534"/>
      <c r="O225" s="534"/>
      <c r="P225" s="521"/>
      <c r="Q225" s="513">
        <f t="shared" si="91"/>
        <v>0</v>
      </c>
      <c r="R225" s="499" t="str">
        <f t="shared" si="92"/>
        <v/>
      </c>
      <c r="T225" s="522">
        <f t="shared" si="77"/>
        <v>0</v>
      </c>
      <c r="U225" s="523">
        <f t="shared" si="78"/>
        <v>0</v>
      </c>
      <c r="V225" s="522">
        <f t="shared" si="79"/>
        <v>0</v>
      </c>
      <c r="W225" s="523">
        <f t="shared" si="80"/>
        <v>0</v>
      </c>
      <c r="X225" s="522">
        <f t="shared" si="81"/>
        <v>0</v>
      </c>
      <c r="Y225" s="523">
        <f t="shared" si="82"/>
        <v>0</v>
      </c>
      <c r="AA225" s="517"/>
      <c r="AB225" s="517" t="e">
        <f t="shared" si="93"/>
        <v>#VALUE!</v>
      </c>
      <c r="AC225" s="524"/>
      <c r="AE225" s="519"/>
      <c r="AF225" s="519"/>
      <c r="AH225" s="499" t="str">
        <f t="shared" si="84"/>
        <v/>
      </c>
    </row>
    <row r="226" spans="1:34" x14ac:dyDescent="0.2">
      <c r="A226" s="134"/>
      <c r="B226" s="135" t="str">
        <f t="shared" si="94"/>
        <v/>
      </c>
      <c r="C226" s="128" t="b">
        <f t="shared" si="87"/>
        <v>0</v>
      </c>
      <c r="D226" s="136"/>
      <c r="E226" s="143" t="b">
        <f t="shared" si="88"/>
        <v>0</v>
      </c>
      <c r="F226" s="137" t="str">
        <f t="shared" si="89"/>
        <v/>
      </c>
      <c r="G226" s="138"/>
      <c r="H226" s="139"/>
      <c r="I226" s="138"/>
      <c r="J226" s="139"/>
      <c r="K226" s="138"/>
      <c r="L226" s="139"/>
      <c r="M226" s="140" t="str">
        <f t="shared" si="90"/>
        <v/>
      </c>
      <c r="N226" s="534"/>
      <c r="O226" s="534"/>
      <c r="P226" s="521"/>
      <c r="Q226" s="513">
        <f t="shared" si="91"/>
        <v>0</v>
      </c>
      <c r="R226" s="499" t="str">
        <f t="shared" si="92"/>
        <v/>
      </c>
      <c r="T226" s="522">
        <f t="shared" si="77"/>
        <v>0</v>
      </c>
      <c r="U226" s="523">
        <f t="shared" si="78"/>
        <v>0</v>
      </c>
      <c r="V226" s="522">
        <f t="shared" si="79"/>
        <v>0</v>
      </c>
      <c r="W226" s="523">
        <f t="shared" si="80"/>
        <v>0</v>
      </c>
      <c r="X226" s="522">
        <f t="shared" si="81"/>
        <v>0</v>
      </c>
      <c r="Y226" s="523">
        <f t="shared" si="82"/>
        <v>0</v>
      </c>
      <c r="AA226" s="517"/>
      <c r="AB226" s="517" t="e">
        <f t="shared" si="93"/>
        <v>#VALUE!</v>
      </c>
      <c r="AC226" s="524"/>
      <c r="AE226" s="519"/>
      <c r="AF226" s="519"/>
      <c r="AH226" s="499" t="str">
        <f t="shared" si="84"/>
        <v/>
      </c>
    </row>
    <row r="227" spans="1:34" x14ac:dyDescent="0.2">
      <c r="A227" s="134"/>
      <c r="B227" s="135" t="str">
        <f t="shared" si="94"/>
        <v/>
      </c>
      <c r="C227" s="128" t="b">
        <f t="shared" si="87"/>
        <v>0</v>
      </c>
      <c r="D227" s="136"/>
      <c r="E227" s="143" t="b">
        <f t="shared" si="88"/>
        <v>0</v>
      </c>
      <c r="F227" s="137" t="str">
        <f t="shared" si="89"/>
        <v/>
      </c>
      <c r="G227" s="138"/>
      <c r="H227" s="139"/>
      <c r="I227" s="138"/>
      <c r="J227" s="139"/>
      <c r="K227" s="138"/>
      <c r="L227" s="139"/>
      <c r="M227" s="140" t="str">
        <f t="shared" si="90"/>
        <v/>
      </c>
      <c r="N227" s="534"/>
      <c r="O227" s="534"/>
      <c r="P227" s="521"/>
      <c r="Q227" s="513">
        <f t="shared" si="91"/>
        <v>0</v>
      </c>
      <c r="R227" s="499" t="str">
        <f t="shared" si="92"/>
        <v/>
      </c>
      <c r="T227" s="522">
        <f t="shared" si="77"/>
        <v>0</v>
      </c>
      <c r="U227" s="523">
        <f t="shared" si="78"/>
        <v>0</v>
      </c>
      <c r="V227" s="522">
        <f t="shared" si="79"/>
        <v>0</v>
      </c>
      <c r="W227" s="523">
        <f t="shared" si="80"/>
        <v>0</v>
      </c>
      <c r="X227" s="522">
        <f t="shared" si="81"/>
        <v>0</v>
      </c>
      <c r="Y227" s="523">
        <f t="shared" si="82"/>
        <v>0</v>
      </c>
      <c r="AA227" s="517"/>
      <c r="AB227" s="517" t="e">
        <f t="shared" si="93"/>
        <v>#VALUE!</v>
      </c>
      <c r="AC227" s="524"/>
      <c r="AE227" s="519"/>
      <c r="AF227" s="519"/>
      <c r="AH227" s="499" t="str">
        <f t="shared" si="84"/>
        <v/>
      </c>
    </row>
    <row r="228" spans="1:34" x14ac:dyDescent="0.2">
      <c r="A228" s="134"/>
      <c r="B228" s="135" t="str">
        <f t="shared" si="94"/>
        <v/>
      </c>
      <c r="C228" s="128" t="b">
        <f t="shared" si="87"/>
        <v>0</v>
      </c>
      <c r="D228" s="136"/>
      <c r="E228" s="143" t="b">
        <f t="shared" si="88"/>
        <v>0</v>
      </c>
      <c r="F228" s="137" t="str">
        <f t="shared" si="89"/>
        <v/>
      </c>
      <c r="G228" s="138"/>
      <c r="H228" s="139"/>
      <c r="I228" s="138"/>
      <c r="J228" s="139"/>
      <c r="K228" s="138"/>
      <c r="L228" s="139"/>
      <c r="M228" s="140" t="str">
        <f t="shared" si="90"/>
        <v/>
      </c>
      <c r="N228" s="534"/>
      <c r="O228" s="534"/>
      <c r="P228" s="521"/>
      <c r="Q228" s="513">
        <f t="shared" si="91"/>
        <v>0</v>
      </c>
      <c r="R228" s="499" t="str">
        <f t="shared" si="92"/>
        <v/>
      </c>
      <c r="T228" s="522">
        <f t="shared" si="77"/>
        <v>0</v>
      </c>
      <c r="U228" s="523">
        <f t="shared" si="78"/>
        <v>0</v>
      </c>
      <c r="V228" s="522">
        <f t="shared" si="79"/>
        <v>0</v>
      </c>
      <c r="W228" s="523">
        <f t="shared" si="80"/>
        <v>0</v>
      </c>
      <c r="X228" s="522">
        <f t="shared" si="81"/>
        <v>0</v>
      </c>
      <c r="Y228" s="523">
        <f t="shared" si="82"/>
        <v>0</v>
      </c>
      <c r="AA228" s="517"/>
      <c r="AB228" s="517" t="e">
        <f t="shared" si="93"/>
        <v>#VALUE!</v>
      </c>
      <c r="AC228" s="524"/>
      <c r="AE228" s="519"/>
      <c r="AF228" s="519"/>
      <c r="AH228" s="499" t="str">
        <f t="shared" si="84"/>
        <v/>
      </c>
    </row>
    <row r="229" spans="1:34" x14ac:dyDescent="0.2">
      <c r="A229" s="134"/>
      <c r="B229" s="135" t="str">
        <f t="shared" si="94"/>
        <v/>
      </c>
      <c r="C229" s="128" t="b">
        <f t="shared" si="87"/>
        <v>0</v>
      </c>
      <c r="D229" s="136"/>
      <c r="E229" s="143" t="b">
        <f t="shared" si="88"/>
        <v>0</v>
      </c>
      <c r="F229" s="137" t="str">
        <f t="shared" si="89"/>
        <v/>
      </c>
      <c r="G229" s="138"/>
      <c r="H229" s="139"/>
      <c r="I229" s="138"/>
      <c r="J229" s="139"/>
      <c r="K229" s="138"/>
      <c r="L229" s="139"/>
      <c r="M229" s="140" t="str">
        <f t="shared" si="90"/>
        <v/>
      </c>
      <c r="N229" s="534"/>
      <c r="O229" s="534"/>
      <c r="P229" s="521"/>
      <c r="Q229" s="513">
        <f t="shared" si="91"/>
        <v>0</v>
      </c>
      <c r="R229" s="499" t="str">
        <f t="shared" si="92"/>
        <v/>
      </c>
      <c r="T229" s="522">
        <f t="shared" si="77"/>
        <v>0</v>
      </c>
      <c r="U229" s="523">
        <f t="shared" si="78"/>
        <v>0</v>
      </c>
      <c r="V229" s="522">
        <f t="shared" si="79"/>
        <v>0</v>
      </c>
      <c r="W229" s="523">
        <f t="shared" si="80"/>
        <v>0</v>
      </c>
      <c r="X229" s="522">
        <f t="shared" si="81"/>
        <v>0</v>
      </c>
      <c r="Y229" s="523">
        <f t="shared" si="82"/>
        <v>0</v>
      </c>
      <c r="AA229" s="517"/>
      <c r="AB229" s="517" t="e">
        <f t="shared" si="93"/>
        <v>#VALUE!</v>
      </c>
      <c r="AC229" s="524"/>
      <c r="AE229" s="519"/>
      <c r="AF229" s="519"/>
      <c r="AH229" s="499" t="str">
        <f t="shared" si="84"/>
        <v/>
      </c>
    </row>
    <row r="230" spans="1:34" x14ac:dyDescent="0.2">
      <c r="A230" s="134"/>
      <c r="B230" s="135" t="str">
        <f t="shared" si="94"/>
        <v/>
      </c>
      <c r="C230" s="128" t="b">
        <f t="shared" si="87"/>
        <v>0</v>
      </c>
      <c r="D230" s="136"/>
      <c r="E230" s="143" t="b">
        <f t="shared" si="88"/>
        <v>0</v>
      </c>
      <c r="F230" s="137" t="str">
        <f t="shared" si="89"/>
        <v/>
      </c>
      <c r="G230" s="138"/>
      <c r="H230" s="139"/>
      <c r="I230" s="138"/>
      <c r="J230" s="139"/>
      <c r="K230" s="138"/>
      <c r="L230" s="139"/>
      <c r="M230" s="140" t="str">
        <f t="shared" si="90"/>
        <v/>
      </c>
      <c r="N230" s="534"/>
      <c r="O230" s="534"/>
      <c r="P230" s="521"/>
      <c r="Q230" s="513">
        <f t="shared" si="91"/>
        <v>0</v>
      </c>
      <c r="R230" s="499" t="str">
        <f t="shared" si="92"/>
        <v/>
      </c>
      <c r="T230" s="522">
        <f t="shared" si="77"/>
        <v>0</v>
      </c>
      <c r="U230" s="523">
        <f t="shared" si="78"/>
        <v>0</v>
      </c>
      <c r="V230" s="522">
        <f t="shared" si="79"/>
        <v>0</v>
      </c>
      <c r="W230" s="523">
        <f t="shared" si="80"/>
        <v>0</v>
      </c>
      <c r="X230" s="522">
        <f t="shared" si="81"/>
        <v>0</v>
      </c>
      <c r="Y230" s="523">
        <f t="shared" si="82"/>
        <v>0</v>
      </c>
      <c r="AA230" s="517"/>
      <c r="AB230" s="517" t="e">
        <f t="shared" si="93"/>
        <v>#VALUE!</v>
      </c>
      <c r="AC230" s="524"/>
      <c r="AE230" s="519"/>
      <c r="AF230" s="519"/>
      <c r="AH230" s="499" t="str">
        <f t="shared" si="84"/>
        <v/>
      </c>
    </row>
    <row r="231" spans="1:34" x14ac:dyDescent="0.2">
      <c r="A231" s="134"/>
      <c r="B231" s="135" t="str">
        <f t="shared" si="94"/>
        <v/>
      </c>
      <c r="C231" s="128" t="b">
        <f t="shared" si="87"/>
        <v>0</v>
      </c>
      <c r="D231" s="136"/>
      <c r="E231" s="143" t="b">
        <f t="shared" si="88"/>
        <v>0</v>
      </c>
      <c r="F231" s="137" t="str">
        <f t="shared" si="89"/>
        <v/>
      </c>
      <c r="G231" s="138"/>
      <c r="H231" s="139"/>
      <c r="I231" s="138"/>
      <c r="J231" s="139"/>
      <c r="K231" s="138"/>
      <c r="L231" s="139"/>
      <c r="M231" s="140" t="str">
        <f t="shared" si="90"/>
        <v/>
      </c>
      <c r="N231" s="534"/>
      <c r="O231" s="534"/>
      <c r="P231" s="521"/>
      <c r="Q231" s="513">
        <f t="shared" si="91"/>
        <v>0</v>
      </c>
      <c r="R231" s="499" t="str">
        <f t="shared" si="92"/>
        <v/>
      </c>
      <c r="T231" s="522">
        <f t="shared" si="77"/>
        <v>0</v>
      </c>
      <c r="U231" s="523">
        <f t="shared" si="78"/>
        <v>0</v>
      </c>
      <c r="V231" s="522">
        <f t="shared" si="79"/>
        <v>0</v>
      </c>
      <c r="W231" s="523">
        <f t="shared" si="80"/>
        <v>0</v>
      </c>
      <c r="X231" s="522">
        <f t="shared" si="81"/>
        <v>0</v>
      </c>
      <c r="Y231" s="523">
        <f t="shared" si="82"/>
        <v>0</v>
      </c>
      <c r="AA231" s="517"/>
      <c r="AB231" s="517" t="e">
        <f t="shared" si="93"/>
        <v>#VALUE!</v>
      </c>
      <c r="AC231" s="524"/>
      <c r="AE231" s="519"/>
      <c r="AF231" s="519"/>
      <c r="AH231" s="499" t="str">
        <f t="shared" si="84"/>
        <v/>
      </c>
    </row>
    <row r="232" spans="1:34" x14ac:dyDescent="0.2">
      <c r="A232" s="134"/>
      <c r="B232" s="135" t="str">
        <f t="shared" si="94"/>
        <v/>
      </c>
      <c r="C232" s="128" t="b">
        <f t="shared" si="87"/>
        <v>0</v>
      </c>
      <c r="D232" s="136"/>
      <c r="E232" s="143" t="b">
        <f t="shared" si="88"/>
        <v>0</v>
      </c>
      <c r="F232" s="137" t="str">
        <f t="shared" si="89"/>
        <v/>
      </c>
      <c r="G232" s="138"/>
      <c r="H232" s="139"/>
      <c r="I232" s="138"/>
      <c r="J232" s="139"/>
      <c r="K232" s="138"/>
      <c r="L232" s="139"/>
      <c r="M232" s="140" t="str">
        <f t="shared" si="90"/>
        <v/>
      </c>
      <c r="N232" s="534"/>
      <c r="O232" s="534"/>
      <c r="P232" s="521"/>
      <c r="Q232" s="513">
        <f t="shared" si="91"/>
        <v>0</v>
      </c>
      <c r="R232" s="499" t="str">
        <f t="shared" si="92"/>
        <v/>
      </c>
      <c r="T232" s="522">
        <f t="shared" si="77"/>
        <v>0</v>
      </c>
      <c r="U232" s="523">
        <f t="shared" si="78"/>
        <v>0</v>
      </c>
      <c r="V232" s="522">
        <f t="shared" si="79"/>
        <v>0</v>
      </c>
      <c r="W232" s="523">
        <f t="shared" si="80"/>
        <v>0</v>
      </c>
      <c r="X232" s="522">
        <f t="shared" si="81"/>
        <v>0</v>
      </c>
      <c r="Y232" s="523">
        <f t="shared" si="82"/>
        <v>0</v>
      </c>
      <c r="AA232" s="517"/>
      <c r="AB232" s="517" t="e">
        <f t="shared" si="93"/>
        <v>#VALUE!</v>
      </c>
      <c r="AC232" s="524"/>
      <c r="AE232" s="519"/>
      <c r="AF232" s="519"/>
      <c r="AH232" s="499" t="str">
        <f t="shared" si="84"/>
        <v/>
      </c>
    </row>
    <row r="233" spans="1:34" x14ac:dyDescent="0.2">
      <c r="A233" s="134"/>
      <c r="B233" s="135" t="str">
        <f t="shared" si="94"/>
        <v/>
      </c>
      <c r="C233" s="128" t="b">
        <f t="shared" si="87"/>
        <v>0</v>
      </c>
      <c r="D233" s="136"/>
      <c r="E233" s="143" t="b">
        <f t="shared" si="88"/>
        <v>0</v>
      </c>
      <c r="F233" s="137" t="str">
        <f t="shared" si="89"/>
        <v/>
      </c>
      <c r="G233" s="138"/>
      <c r="H233" s="139"/>
      <c r="I233" s="138"/>
      <c r="J233" s="139"/>
      <c r="K233" s="138"/>
      <c r="L233" s="139"/>
      <c r="M233" s="140" t="str">
        <f t="shared" si="90"/>
        <v/>
      </c>
      <c r="N233" s="534"/>
      <c r="O233" s="534"/>
      <c r="P233" s="521"/>
      <c r="Q233" s="513">
        <f t="shared" si="91"/>
        <v>0</v>
      </c>
      <c r="R233" s="499" t="str">
        <f t="shared" si="92"/>
        <v/>
      </c>
      <c r="T233" s="522">
        <f t="shared" si="77"/>
        <v>0</v>
      </c>
      <c r="U233" s="523">
        <f t="shared" si="78"/>
        <v>0</v>
      </c>
      <c r="V233" s="522">
        <f t="shared" si="79"/>
        <v>0</v>
      </c>
      <c r="W233" s="523">
        <f t="shared" si="80"/>
        <v>0</v>
      </c>
      <c r="X233" s="522">
        <f t="shared" si="81"/>
        <v>0</v>
      </c>
      <c r="Y233" s="523">
        <f t="shared" si="82"/>
        <v>0</v>
      </c>
      <c r="AA233" s="517"/>
      <c r="AB233" s="517" t="e">
        <f t="shared" si="93"/>
        <v>#VALUE!</v>
      </c>
      <c r="AC233" s="524"/>
      <c r="AE233" s="519"/>
      <c r="AF233" s="519"/>
      <c r="AH233" s="499" t="str">
        <f t="shared" si="84"/>
        <v/>
      </c>
    </row>
    <row r="234" spans="1:34" ht="13.5" thickBot="1" x14ac:dyDescent="0.25">
      <c r="A234" s="179"/>
      <c r="B234" s="135" t="str">
        <f t="shared" si="94"/>
        <v/>
      </c>
      <c r="C234" s="128" t="b">
        <f t="shared" si="87"/>
        <v>0</v>
      </c>
      <c r="D234" s="180"/>
      <c r="E234" s="143" t="b">
        <f t="shared" si="88"/>
        <v>0</v>
      </c>
      <c r="F234" s="137" t="str">
        <f t="shared" si="89"/>
        <v/>
      </c>
      <c r="G234" s="138"/>
      <c r="H234" s="139"/>
      <c r="I234" s="138"/>
      <c r="J234" s="139"/>
      <c r="K234" s="138"/>
      <c r="L234" s="139"/>
      <c r="M234" s="140" t="str">
        <f t="shared" si="90"/>
        <v/>
      </c>
      <c r="N234" s="534"/>
      <c r="O234" s="534"/>
      <c r="P234" s="521"/>
      <c r="Q234" s="513">
        <f t="shared" si="91"/>
        <v>0</v>
      </c>
      <c r="R234" s="499" t="str">
        <f t="shared" si="92"/>
        <v/>
      </c>
      <c r="T234" s="522">
        <f t="shared" si="77"/>
        <v>0</v>
      </c>
      <c r="U234" s="523">
        <f t="shared" si="78"/>
        <v>0</v>
      </c>
      <c r="V234" s="522">
        <f t="shared" si="79"/>
        <v>0</v>
      </c>
      <c r="W234" s="523">
        <f t="shared" si="80"/>
        <v>0</v>
      </c>
      <c r="X234" s="522">
        <f t="shared" si="81"/>
        <v>0</v>
      </c>
      <c r="Y234" s="523">
        <f t="shared" si="82"/>
        <v>0</v>
      </c>
      <c r="AA234" s="517"/>
      <c r="AB234" s="517" t="e">
        <f t="shared" si="93"/>
        <v>#VALUE!</v>
      </c>
      <c r="AC234" s="524"/>
      <c r="AE234" s="519"/>
      <c r="AF234" s="519"/>
      <c r="AH234" s="499" t="str">
        <f t="shared" si="84"/>
        <v/>
      </c>
    </row>
    <row r="235" spans="1:34" ht="14.25" thickTop="1" thickBot="1" x14ac:dyDescent="0.25">
      <c r="A235" s="170"/>
      <c r="B235" s="171" t="str">
        <f t="shared" si="94"/>
        <v/>
      </c>
      <c r="C235" s="172"/>
      <c r="D235" s="173"/>
      <c r="E235" s="173"/>
      <c r="F235" s="174"/>
      <c r="G235" s="175"/>
      <c r="H235" s="175"/>
      <c r="I235" s="175"/>
      <c r="J235" s="175"/>
      <c r="K235" s="175"/>
      <c r="L235" s="175"/>
      <c r="M235" s="176" t="str">
        <f>IF(SUM(G235:L235)&gt;0.00001,M234+G235-H235+K235-L235,"")</f>
        <v/>
      </c>
      <c r="N235" s="534"/>
      <c r="O235" s="534"/>
      <c r="P235" s="521"/>
      <c r="Q235" s="513"/>
      <c r="T235" s="522">
        <f t="shared" si="77"/>
        <v>0</v>
      </c>
      <c r="U235" s="523">
        <f t="shared" si="78"/>
        <v>0</v>
      </c>
      <c r="V235" s="522">
        <f t="shared" si="79"/>
        <v>0</v>
      </c>
      <c r="W235" s="523">
        <f t="shared" si="80"/>
        <v>0</v>
      </c>
      <c r="X235" s="522">
        <f t="shared" si="81"/>
        <v>0</v>
      </c>
      <c r="Y235" s="523">
        <f t="shared" si="82"/>
        <v>0</v>
      </c>
      <c r="AA235" s="517"/>
      <c r="AB235" s="517"/>
      <c r="AC235" s="530"/>
      <c r="AE235" s="519"/>
      <c r="AF235" s="519"/>
      <c r="AH235" s="499" t="str">
        <f t="shared" si="84"/>
        <v/>
      </c>
    </row>
    <row r="236" spans="1:34" ht="13.5" thickTop="1" x14ac:dyDescent="0.2">
      <c r="A236" s="702" t="s">
        <v>15</v>
      </c>
      <c r="B236" s="703"/>
      <c r="C236" s="703"/>
      <c r="D236" s="703"/>
      <c r="E236" s="703"/>
      <c r="F236" s="703"/>
      <c r="G236" s="708" t="s">
        <v>9</v>
      </c>
      <c r="H236" s="708"/>
      <c r="I236" s="697" t="str">
        <f>I8</f>
        <v>BANCA XXXX</v>
      </c>
      <c r="J236" s="698"/>
      <c r="K236" s="696" t="str">
        <f>K8</f>
        <v>BANCA Agricola pop</v>
      </c>
      <c r="L236" s="696"/>
      <c r="M236" s="692" t="s">
        <v>7</v>
      </c>
      <c r="N236" s="505"/>
      <c r="O236" s="505"/>
      <c r="P236" s="521"/>
      <c r="Q236" s="513"/>
      <c r="T236" s="522" t="str">
        <f t="shared" si="77"/>
        <v>C A S S A</v>
      </c>
      <c r="U236" s="523">
        <f t="shared" si="78"/>
        <v>0</v>
      </c>
      <c r="V236" s="522" t="str">
        <f t="shared" si="79"/>
        <v>BANCA XXXX</v>
      </c>
      <c r="W236" s="523">
        <f t="shared" si="80"/>
        <v>0</v>
      </c>
      <c r="X236" s="522" t="str">
        <f t="shared" si="81"/>
        <v>BANCA Agricola pop</v>
      </c>
      <c r="Y236" s="523">
        <f t="shared" si="82"/>
        <v>0</v>
      </c>
      <c r="AA236" s="517"/>
      <c r="AB236" s="517"/>
      <c r="AC236" s="530"/>
      <c r="AE236" s="519"/>
      <c r="AF236" s="519"/>
      <c r="AH236" s="499" t="str">
        <f t="shared" si="84"/>
        <v/>
      </c>
    </row>
    <row r="237" spans="1:34" x14ac:dyDescent="0.2">
      <c r="A237" s="704"/>
      <c r="B237" s="705"/>
      <c r="C237" s="705"/>
      <c r="D237" s="705"/>
      <c r="E237" s="705"/>
      <c r="F237" s="705"/>
      <c r="G237" s="152" t="s">
        <v>2</v>
      </c>
      <c r="H237" s="152" t="s">
        <v>3</v>
      </c>
      <c r="I237" s="152" t="s">
        <v>2</v>
      </c>
      <c r="J237" s="152" t="s">
        <v>3</v>
      </c>
      <c r="K237" s="152" t="s">
        <v>2</v>
      </c>
      <c r="L237" s="152" t="s">
        <v>3</v>
      </c>
      <c r="M237" s="693"/>
      <c r="N237" s="505"/>
      <c r="O237" s="505"/>
      <c r="P237" s="521"/>
      <c r="Q237" s="513"/>
      <c r="T237" s="522" t="str">
        <f t="shared" si="77"/>
        <v>ENTRATE</v>
      </c>
      <c r="U237" s="523" t="str">
        <f t="shared" si="78"/>
        <v>USCITE</v>
      </c>
      <c r="V237" s="522" t="str">
        <f t="shared" si="79"/>
        <v>ENTRATE</v>
      </c>
      <c r="W237" s="523" t="str">
        <f t="shared" si="80"/>
        <v>USCITE</v>
      </c>
      <c r="X237" s="522" t="str">
        <f t="shared" si="81"/>
        <v>ENTRATE</v>
      </c>
      <c r="Y237" s="523" t="str">
        <f t="shared" si="82"/>
        <v>USCITE</v>
      </c>
      <c r="AA237" s="517"/>
      <c r="AB237" s="517"/>
      <c r="AC237" s="530"/>
      <c r="AE237" s="519"/>
      <c r="AF237" s="519"/>
      <c r="AH237" s="499" t="str">
        <f t="shared" si="84"/>
        <v/>
      </c>
    </row>
    <row r="238" spans="1:34" x14ac:dyDescent="0.2">
      <c r="A238" s="694" t="s">
        <v>12</v>
      </c>
      <c r="B238" s="695"/>
      <c r="C238" s="695"/>
      <c r="D238" s="695"/>
      <c r="E238" s="695"/>
      <c r="F238" s="695"/>
      <c r="G238" s="153">
        <f t="shared" ref="G238:L238" si="95">SUM(G209:G234)</f>
        <v>0</v>
      </c>
      <c r="H238" s="153">
        <f t="shared" si="95"/>
        <v>0</v>
      </c>
      <c r="I238" s="153">
        <f t="shared" si="95"/>
        <v>0</v>
      </c>
      <c r="J238" s="153">
        <f t="shared" si="95"/>
        <v>0</v>
      </c>
      <c r="K238" s="153">
        <f t="shared" si="95"/>
        <v>0</v>
      </c>
      <c r="L238" s="153">
        <f t="shared" si="95"/>
        <v>0</v>
      </c>
      <c r="M238" s="154">
        <f>G238-H238+I238-J238+K238-L238</f>
        <v>0</v>
      </c>
      <c r="N238" s="534"/>
      <c r="O238" s="534"/>
      <c r="P238" s="521"/>
      <c r="Q238" s="513"/>
      <c r="T238" s="522">
        <f t="shared" si="77"/>
        <v>0</v>
      </c>
      <c r="U238" s="523">
        <f t="shared" si="78"/>
        <v>0</v>
      </c>
      <c r="V238" s="522">
        <f t="shared" si="79"/>
        <v>0</v>
      </c>
      <c r="W238" s="523">
        <f t="shared" si="80"/>
        <v>0</v>
      </c>
      <c r="X238" s="522">
        <f t="shared" si="81"/>
        <v>0</v>
      </c>
      <c r="Y238" s="523">
        <f t="shared" si="82"/>
        <v>0</v>
      </c>
      <c r="AA238" s="517"/>
      <c r="AB238" s="517"/>
      <c r="AC238" s="530"/>
      <c r="AE238" s="519"/>
      <c r="AF238" s="519"/>
      <c r="AH238" s="499" t="str">
        <f t="shared" si="84"/>
        <v/>
      </c>
    </row>
    <row r="239" spans="1:34" x14ac:dyDescent="0.2">
      <c r="A239" s="694" t="s">
        <v>14</v>
      </c>
      <c r="B239" s="695"/>
      <c r="C239" s="695"/>
      <c r="D239" s="695"/>
      <c r="E239" s="695"/>
      <c r="F239" s="695"/>
      <c r="G239" s="153">
        <f t="shared" ref="G239:M239" si="96">G207</f>
        <v>434.24</v>
      </c>
      <c r="H239" s="153">
        <f t="shared" si="96"/>
        <v>0</v>
      </c>
      <c r="I239" s="153">
        <f t="shared" si="96"/>
        <v>17740.45</v>
      </c>
      <c r="J239" s="153">
        <f t="shared" si="96"/>
        <v>29.94</v>
      </c>
      <c r="K239" s="153">
        <f t="shared" si="96"/>
        <v>95.99</v>
      </c>
      <c r="L239" s="153">
        <f t="shared" si="96"/>
        <v>0</v>
      </c>
      <c r="M239" s="154">
        <f t="shared" si="96"/>
        <v>18240.740000000005</v>
      </c>
      <c r="N239" s="534"/>
      <c r="O239" s="534"/>
      <c r="P239" s="521"/>
      <c r="Q239" s="513"/>
      <c r="T239" s="522">
        <f t="shared" si="77"/>
        <v>434.24</v>
      </c>
      <c r="U239" s="523">
        <f t="shared" si="78"/>
        <v>0</v>
      </c>
      <c r="V239" s="522">
        <f t="shared" si="79"/>
        <v>17740.45</v>
      </c>
      <c r="W239" s="523">
        <f t="shared" si="80"/>
        <v>29.94</v>
      </c>
      <c r="X239" s="522">
        <f t="shared" si="81"/>
        <v>95.99</v>
      </c>
      <c r="Y239" s="523">
        <f t="shared" si="82"/>
        <v>0</v>
      </c>
      <c r="AA239" s="517"/>
      <c r="AB239" s="517"/>
      <c r="AC239" s="530"/>
      <c r="AE239" s="519"/>
      <c r="AF239" s="519"/>
      <c r="AH239" s="499" t="str">
        <f t="shared" si="84"/>
        <v/>
      </c>
    </row>
    <row r="240" spans="1:34" x14ac:dyDescent="0.2">
      <c r="A240" s="700" t="s">
        <v>13</v>
      </c>
      <c r="B240" s="701"/>
      <c r="C240" s="701"/>
      <c r="D240" s="701"/>
      <c r="E240" s="701"/>
      <c r="F240" s="701"/>
      <c r="G240" s="153">
        <f t="shared" ref="G240:M240" si="97">G238+G239</f>
        <v>434.24</v>
      </c>
      <c r="H240" s="153">
        <f t="shared" si="97"/>
        <v>0</v>
      </c>
      <c r="I240" s="153">
        <f t="shared" si="97"/>
        <v>17740.45</v>
      </c>
      <c r="J240" s="153">
        <f t="shared" si="97"/>
        <v>29.94</v>
      </c>
      <c r="K240" s="153">
        <f t="shared" si="97"/>
        <v>95.99</v>
      </c>
      <c r="L240" s="153">
        <f t="shared" si="97"/>
        <v>0</v>
      </c>
      <c r="M240" s="154">
        <f t="shared" si="97"/>
        <v>18240.740000000005</v>
      </c>
      <c r="N240" s="534"/>
      <c r="O240" s="534"/>
      <c r="P240" s="521"/>
      <c r="Q240" s="513"/>
      <c r="T240" s="522">
        <f t="shared" si="77"/>
        <v>434.24</v>
      </c>
      <c r="U240" s="523">
        <f t="shared" si="78"/>
        <v>0</v>
      </c>
      <c r="V240" s="522">
        <f t="shared" si="79"/>
        <v>17740.45</v>
      </c>
      <c r="W240" s="523">
        <f t="shared" si="80"/>
        <v>29.94</v>
      </c>
      <c r="X240" s="522">
        <f t="shared" si="81"/>
        <v>95.99</v>
      </c>
      <c r="Y240" s="523">
        <f t="shared" si="82"/>
        <v>0</v>
      </c>
      <c r="AA240" s="517"/>
      <c r="AB240" s="517"/>
      <c r="AC240" s="530"/>
      <c r="AE240" s="519"/>
      <c r="AF240" s="519"/>
      <c r="AH240" s="499" t="str">
        <f t="shared" si="84"/>
        <v/>
      </c>
    </row>
    <row r="241" spans="1:34" ht="13.5" thickBot="1" x14ac:dyDescent="0.25">
      <c r="A241" s="706" t="s">
        <v>16</v>
      </c>
      <c r="B241" s="707"/>
      <c r="C241" s="707"/>
      <c r="D241" s="707"/>
      <c r="E241" s="707"/>
      <c r="F241" s="707"/>
      <c r="G241" s="699">
        <f>G240-H240</f>
        <v>434.24</v>
      </c>
      <c r="H241" s="699"/>
      <c r="I241" s="699">
        <f>I240-J240</f>
        <v>17710.510000000002</v>
      </c>
      <c r="J241" s="699"/>
      <c r="K241" s="699">
        <f>K240-L240</f>
        <v>95.99</v>
      </c>
      <c r="L241" s="699"/>
      <c r="M241" s="155">
        <f>G241+I241+K241</f>
        <v>18240.740000000005</v>
      </c>
      <c r="N241" s="536"/>
      <c r="O241" s="536"/>
      <c r="Q241" s="513"/>
      <c r="T241" s="522">
        <f t="shared" si="77"/>
        <v>434.24</v>
      </c>
      <c r="U241" s="523">
        <f t="shared" si="78"/>
        <v>0</v>
      </c>
      <c r="V241" s="522">
        <f t="shared" si="79"/>
        <v>17710.510000000002</v>
      </c>
      <c r="W241" s="523">
        <f t="shared" si="80"/>
        <v>0</v>
      </c>
      <c r="X241" s="522">
        <f t="shared" si="81"/>
        <v>95.99</v>
      </c>
      <c r="Y241" s="523">
        <f t="shared" si="82"/>
        <v>0</v>
      </c>
      <c r="AA241" s="517"/>
      <c r="AB241" s="517"/>
      <c r="AC241" s="530"/>
      <c r="AE241" s="519"/>
      <c r="AF241" s="519"/>
      <c r="AH241" s="499" t="str">
        <f t="shared" si="84"/>
        <v/>
      </c>
    </row>
    <row r="242" spans="1:34" ht="13.5" thickTop="1" x14ac:dyDescent="0.2">
      <c r="A242" s="160"/>
      <c r="B242" s="156" t="str">
        <f>IF(Q242&gt;0.00001,B234+1,"")</f>
        <v/>
      </c>
      <c r="C242" s="128" t="b">
        <f t="shared" ref="C242:C267" si="98">IF(G242+I242+K242&gt;0,"e",IF(H242+J242+L242&gt;0,"u",IF(G242+H242+I242+J242+K242+L242&lt;0,"")))</f>
        <v>0</v>
      </c>
      <c r="D242" s="161"/>
      <c r="E242" s="143" t="b">
        <f t="shared" ref="E242:E267" si="99">IF(Q242&gt;0.0001,1)</f>
        <v>0</v>
      </c>
      <c r="F242" s="137" t="str">
        <f t="shared" ref="F242:F267" si="100">AH242</f>
        <v/>
      </c>
      <c r="G242" s="157"/>
      <c r="H242" s="158"/>
      <c r="I242" s="157"/>
      <c r="J242" s="158"/>
      <c r="K242" s="157"/>
      <c r="L242" s="158"/>
      <c r="M242" s="159" t="str">
        <f t="shared" ref="M242:M267" si="101">IF(SUM(G242:L242)&gt;0.00001,M241+G242-H242+I242-J242+K242-L242,"")</f>
        <v/>
      </c>
      <c r="N242" s="534"/>
      <c r="O242" s="534"/>
      <c r="Q242" s="513">
        <f t="shared" si="91"/>
        <v>0</v>
      </c>
      <c r="R242" s="499" t="str">
        <f t="shared" si="92"/>
        <v/>
      </c>
      <c r="T242" s="522">
        <f t="shared" si="77"/>
        <v>0</v>
      </c>
      <c r="U242" s="523">
        <f t="shared" si="78"/>
        <v>0</v>
      </c>
      <c r="V242" s="522">
        <f t="shared" si="79"/>
        <v>0</v>
      </c>
      <c r="W242" s="523">
        <f t="shared" si="80"/>
        <v>0</v>
      </c>
      <c r="X242" s="522">
        <f t="shared" si="81"/>
        <v>0</v>
      </c>
      <c r="Y242" s="523">
        <f t="shared" si="82"/>
        <v>0</v>
      </c>
      <c r="AA242" s="517"/>
      <c r="AB242" s="517" t="e">
        <f t="shared" si="93"/>
        <v>#VALUE!</v>
      </c>
      <c r="AC242" s="524"/>
      <c r="AE242" s="519"/>
      <c r="AF242" s="519"/>
      <c r="AH242" s="499" t="str">
        <f t="shared" si="84"/>
        <v/>
      </c>
    </row>
    <row r="243" spans="1:34" x14ac:dyDescent="0.2">
      <c r="A243" s="134"/>
      <c r="B243" s="156" t="str">
        <f t="shared" ref="B243:B267" si="102">IF(Q243&gt;0.00001,B242+1,"")</f>
        <v/>
      </c>
      <c r="C243" s="128" t="b">
        <f t="shared" si="98"/>
        <v>0</v>
      </c>
      <c r="D243" s="136"/>
      <c r="E243" s="143" t="b">
        <f t="shared" si="99"/>
        <v>0</v>
      </c>
      <c r="F243" s="137" t="str">
        <f t="shared" si="100"/>
        <v/>
      </c>
      <c r="G243" s="138"/>
      <c r="H243" s="139"/>
      <c r="I243" s="138"/>
      <c r="J243" s="139"/>
      <c r="K243" s="138"/>
      <c r="L243" s="139"/>
      <c r="M243" s="140" t="str">
        <f t="shared" si="101"/>
        <v/>
      </c>
      <c r="N243" s="534"/>
      <c r="O243" s="534"/>
      <c r="Q243" s="513">
        <f t="shared" si="91"/>
        <v>0</v>
      </c>
      <c r="R243" s="499" t="str">
        <f t="shared" si="92"/>
        <v/>
      </c>
      <c r="T243" s="522">
        <f t="shared" si="77"/>
        <v>0</v>
      </c>
      <c r="U243" s="523">
        <f t="shared" si="78"/>
        <v>0</v>
      </c>
      <c r="V243" s="522">
        <f t="shared" si="79"/>
        <v>0</v>
      </c>
      <c r="W243" s="523">
        <f t="shared" si="80"/>
        <v>0</v>
      </c>
      <c r="X243" s="522">
        <f t="shared" si="81"/>
        <v>0</v>
      </c>
      <c r="Y243" s="523">
        <f t="shared" si="82"/>
        <v>0</v>
      </c>
      <c r="AA243" s="517"/>
      <c r="AB243" s="517" t="e">
        <f t="shared" si="93"/>
        <v>#VALUE!</v>
      </c>
      <c r="AC243" s="524"/>
      <c r="AE243" s="519"/>
      <c r="AF243" s="519"/>
      <c r="AH243" s="499" t="str">
        <f t="shared" si="84"/>
        <v/>
      </c>
    </row>
    <row r="244" spans="1:34" x14ac:dyDescent="0.2">
      <c r="A244" s="134"/>
      <c r="B244" s="156" t="str">
        <f t="shared" si="102"/>
        <v/>
      </c>
      <c r="C244" s="128" t="b">
        <f t="shared" si="98"/>
        <v>0</v>
      </c>
      <c r="D244" s="136"/>
      <c r="E244" s="143" t="b">
        <f t="shared" si="99"/>
        <v>0</v>
      </c>
      <c r="F244" s="137" t="str">
        <f t="shared" si="100"/>
        <v/>
      </c>
      <c r="G244" s="138"/>
      <c r="H244" s="139"/>
      <c r="I244" s="138"/>
      <c r="J244" s="139"/>
      <c r="K244" s="138"/>
      <c r="L244" s="139"/>
      <c r="M244" s="140" t="str">
        <f t="shared" si="101"/>
        <v/>
      </c>
      <c r="N244" s="534"/>
      <c r="O244" s="534"/>
      <c r="Q244" s="513">
        <f t="shared" si="91"/>
        <v>0</v>
      </c>
      <c r="R244" s="499" t="str">
        <f t="shared" si="92"/>
        <v/>
      </c>
      <c r="T244" s="522">
        <f t="shared" si="77"/>
        <v>0</v>
      </c>
      <c r="U244" s="523">
        <f t="shared" si="78"/>
        <v>0</v>
      </c>
      <c r="V244" s="522">
        <f t="shared" si="79"/>
        <v>0</v>
      </c>
      <c r="W244" s="523">
        <f t="shared" si="80"/>
        <v>0</v>
      </c>
      <c r="X244" s="522">
        <f t="shared" si="81"/>
        <v>0</v>
      </c>
      <c r="Y244" s="523">
        <f t="shared" si="82"/>
        <v>0</v>
      </c>
      <c r="AA244" s="517"/>
      <c r="AB244" s="517" t="e">
        <f t="shared" si="93"/>
        <v>#VALUE!</v>
      </c>
      <c r="AC244" s="524"/>
      <c r="AE244" s="519"/>
      <c r="AF244" s="519"/>
      <c r="AH244" s="499" t="str">
        <f t="shared" si="84"/>
        <v/>
      </c>
    </row>
    <row r="245" spans="1:34" x14ac:dyDescent="0.2">
      <c r="A245" s="134"/>
      <c r="B245" s="156" t="str">
        <f t="shared" si="102"/>
        <v/>
      </c>
      <c r="C245" s="128" t="b">
        <f t="shared" si="98"/>
        <v>0</v>
      </c>
      <c r="D245" s="136"/>
      <c r="E245" s="143" t="b">
        <f t="shared" si="99"/>
        <v>0</v>
      </c>
      <c r="F245" s="137" t="str">
        <f t="shared" si="100"/>
        <v/>
      </c>
      <c r="G245" s="138"/>
      <c r="H245" s="139"/>
      <c r="I245" s="138"/>
      <c r="J245" s="139"/>
      <c r="K245" s="138"/>
      <c r="L245" s="139"/>
      <c r="M245" s="140" t="str">
        <f t="shared" si="101"/>
        <v/>
      </c>
      <c r="N245" s="534"/>
      <c r="O245" s="534"/>
      <c r="Q245" s="513">
        <f t="shared" si="91"/>
        <v>0</v>
      </c>
      <c r="R245" s="499" t="str">
        <f t="shared" si="92"/>
        <v/>
      </c>
      <c r="T245" s="522">
        <f t="shared" si="77"/>
        <v>0</v>
      </c>
      <c r="U245" s="523">
        <f t="shared" si="78"/>
        <v>0</v>
      </c>
      <c r="V245" s="522">
        <f t="shared" si="79"/>
        <v>0</v>
      </c>
      <c r="W245" s="523">
        <f t="shared" si="80"/>
        <v>0</v>
      </c>
      <c r="X245" s="522">
        <f t="shared" si="81"/>
        <v>0</v>
      </c>
      <c r="Y245" s="523">
        <f t="shared" si="82"/>
        <v>0</v>
      </c>
      <c r="AA245" s="517"/>
      <c r="AB245" s="517" t="e">
        <f t="shared" si="93"/>
        <v>#VALUE!</v>
      </c>
      <c r="AC245" s="524"/>
      <c r="AE245" s="519"/>
      <c r="AF245" s="519"/>
      <c r="AH245" s="499" t="str">
        <f t="shared" si="84"/>
        <v/>
      </c>
    </row>
    <row r="246" spans="1:34" x14ac:dyDescent="0.2">
      <c r="A246" s="134"/>
      <c r="B246" s="156" t="str">
        <f t="shared" si="102"/>
        <v/>
      </c>
      <c r="C246" s="128" t="b">
        <f t="shared" si="98"/>
        <v>0</v>
      </c>
      <c r="D246" s="136"/>
      <c r="E246" s="143" t="b">
        <f t="shared" si="99"/>
        <v>0</v>
      </c>
      <c r="F246" s="137" t="str">
        <f t="shared" si="100"/>
        <v/>
      </c>
      <c r="G246" s="138"/>
      <c r="H246" s="139"/>
      <c r="I246" s="138"/>
      <c r="J246" s="139"/>
      <c r="K246" s="138"/>
      <c r="L246" s="139"/>
      <c r="M246" s="140" t="str">
        <f t="shared" si="101"/>
        <v/>
      </c>
      <c r="N246" s="534"/>
      <c r="O246" s="534"/>
      <c r="Q246" s="513">
        <f t="shared" si="91"/>
        <v>0</v>
      </c>
      <c r="R246" s="499" t="str">
        <f t="shared" si="92"/>
        <v/>
      </c>
      <c r="T246" s="522">
        <f t="shared" si="77"/>
        <v>0</v>
      </c>
      <c r="U246" s="523">
        <f t="shared" si="78"/>
        <v>0</v>
      </c>
      <c r="V246" s="522">
        <f t="shared" si="79"/>
        <v>0</v>
      </c>
      <c r="W246" s="523">
        <f t="shared" si="80"/>
        <v>0</v>
      </c>
      <c r="X246" s="522">
        <f t="shared" si="81"/>
        <v>0</v>
      </c>
      <c r="Y246" s="523">
        <f t="shared" si="82"/>
        <v>0</v>
      </c>
      <c r="AA246" s="517"/>
      <c r="AB246" s="517" t="e">
        <f t="shared" si="93"/>
        <v>#VALUE!</v>
      </c>
      <c r="AC246" s="524"/>
      <c r="AE246" s="519"/>
      <c r="AF246" s="519"/>
      <c r="AH246" s="499" t="str">
        <f t="shared" si="84"/>
        <v/>
      </c>
    </row>
    <row r="247" spans="1:34" x14ac:dyDescent="0.2">
      <c r="A247" s="134"/>
      <c r="B247" s="156" t="str">
        <f t="shared" si="102"/>
        <v/>
      </c>
      <c r="C247" s="128" t="b">
        <f t="shared" si="98"/>
        <v>0</v>
      </c>
      <c r="D247" s="136"/>
      <c r="E247" s="143" t="b">
        <f t="shared" si="99"/>
        <v>0</v>
      </c>
      <c r="F247" s="137" t="str">
        <f t="shared" si="100"/>
        <v/>
      </c>
      <c r="G247" s="138"/>
      <c r="H247" s="139"/>
      <c r="I247" s="138"/>
      <c r="J247" s="139"/>
      <c r="K247" s="138"/>
      <c r="L247" s="139"/>
      <c r="M247" s="140" t="str">
        <f t="shared" si="101"/>
        <v/>
      </c>
      <c r="N247" s="534"/>
      <c r="O247" s="534"/>
      <c r="Q247" s="513">
        <f t="shared" si="91"/>
        <v>0</v>
      </c>
      <c r="R247" s="499" t="str">
        <f t="shared" si="92"/>
        <v/>
      </c>
      <c r="T247" s="522">
        <f t="shared" si="77"/>
        <v>0</v>
      </c>
      <c r="U247" s="523">
        <f t="shared" si="78"/>
        <v>0</v>
      </c>
      <c r="V247" s="522">
        <f t="shared" si="79"/>
        <v>0</v>
      </c>
      <c r="W247" s="523">
        <f t="shared" si="80"/>
        <v>0</v>
      </c>
      <c r="X247" s="522">
        <f t="shared" si="81"/>
        <v>0</v>
      </c>
      <c r="Y247" s="523">
        <f t="shared" si="82"/>
        <v>0</v>
      </c>
      <c r="AA247" s="517"/>
      <c r="AB247" s="517" t="e">
        <f t="shared" si="93"/>
        <v>#VALUE!</v>
      </c>
      <c r="AC247" s="524"/>
      <c r="AE247" s="519"/>
      <c r="AF247" s="519"/>
      <c r="AH247" s="499" t="str">
        <f t="shared" si="84"/>
        <v/>
      </c>
    </row>
    <row r="248" spans="1:34" x14ac:dyDescent="0.2">
      <c r="A248" s="134"/>
      <c r="B248" s="156" t="str">
        <f t="shared" si="102"/>
        <v/>
      </c>
      <c r="C248" s="128" t="b">
        <f t="shared" si="98"/>
        <v>0</v>
      </c>
      <c r="D248" s="136"/>
      <c r="E248" s="143" t="b">
        <f t="shared" si="99"/>
        <v>0</v>
      </c>
      <c r="F248" s="137" t="str">
        <f t="shared" si="100"/>
        <v/>
      </c>
      <c r="G248" s="138"/>
      <c r="H248" s="139"/>
      <c r="I248" s="138"/>
      <c r="J248" s="139"/>
      <c r="K248" s="138"/>
      <c r="L248" s="139"/>
      <c r="M248" s="140" t="str">
        <f t="shared" si="101"/>
        <v/>
      </c>
      <c r="N248" s="534"/>
      <c r="O248" s="534"/>
      <c r="Q248" s="513">
        <f t="shared" si="91"/>
        <v>0</v>
      </c>
      <c r="R248" s="499" t="str">
        <f t="shared" si="92"/>
        <v/>
      </c>
      <c r="T248" s="522">
        <f t="shared" si="77"/>
        <v>0</v>
      </c>
      <c r="U248" s="523">
        <f t="shared" si="78"/>
        <v>0</v>
      </c>
      <c r="V248" s="522">
        <f t="shared" si="79"/>
        <v>0</v>
      </c>
      <c r="W248" s="523">
        <f t="shared" si="80"/>
        <v>0</v>
      </c>
      <c r="X248" s="522">
        <f t="shared" si="81"/>
        <v>0</v>
      </c>
      <c r="Y248" s="523">
        <f t="shared" si="82"/>
        <v>0</v>
      </c>
      <c r="AA248" s="517"/>
      <c r="AB248" s="517" t="e">
        <f t="shared" si="93"/>
        <v>#VALUE!</v>
      </c>
      <c r="AC248" s="524"/>
      <c r="AE248" s="519"/>
      <c r="AF248" s="519"/>
      <c r="AH248" s="499" t="str">
        <f t="shared" si="84"/>
        <v/>
      </c>
    </row>
    <row r="249" spans="1:34" x14ac:dyDescent="0.2">
      <c r="A249" s="134"/>
      <c r="B249" s="156" t="str">
        <f t="shared" si="102"/>
        <v/>
      </c>
      <c r="C249" s="128" t="b">
        <f t="shared" si="98"/>
        <v>0</v>
      </c>
      <c r="D249" s="136"/>
      <c r="E249" s="143" t="b">
        <f t="shared" si="99"/>
        <v>0</v>
      </c>
      <c r="F249" s="137" t="str">
        <f t="shared" si="100"/>
        <v/>
      </c>
      <c r="G249" s="138"/>
      <c r="H249" s="139"/>
      <c r="I249" s="138"/>
      <c r="J249" s="139"/>
      <c r="K249" s="138"/>
      <c r="L249" s="139"/>
      <c r="M249" s="140" t="str">
        <f t="shared" si="101"/>
        <v/>
      </c>
      <c r="N249" s="534"/>
      <c r="O249" s="534"/>
      <c r="Q249" s="513">
        <f t="shared" si="91"/>
        <v>0</v>
      </c>
      <c r="R249" s="499" t="str">
        <f t="shared" si="92"/>
        <v/>
      </c>
      <c r="T249" s="522">
        <f t="shared" si="77"/>
        <v>0</v>
      </c>
      <c r="U249" s="523">
        <f t="shared" si="78"/>
        <v>0</v>
      </c>
      <c r="V249" s="522">
        <f t="shared" si="79"/>
        <v>0</v>
      </c>
      <c r="W249" s="523">
        <f t="shared" si="80"/>
        <v>0</v>
      </c>
      <c r="X249" s="522">
        <f t="shared" si="81"/>
        <v>0</v>
      </c>
      <c r="Y249" s="523">
        <f t="shared" si="82"/>
        <v>0</v>
      </c>
      <c r="AA249" s="517"/>
      <c r="AB249" s="517" t="e">
        <f t="shared" si="93"/>
        <v>#VALUE!</v>
      </c>
      <c r="AC249" s="524"/>
      <c r="AE249" s="519"/>
      <c r="AF249" s="519"/>
      <c r="AH249" s="499" t="str">
        <f t="shared" si="84"/>
        <v/>
      </c>
    </row>
    <row r="250" spans="1:34" x14ac:dyDescent="0.2">
      <c r="A250" s="134"/>
      <c r="B250" s="156" t="str">
        <f t="shared" si="102"/>
        <v/>
      </c>
      <c r="C250" s="128" t="b">
        <f t="shared" si="98"/>
        <v>0</v>
      </c>
      <c r="D250" s="136"/>
      <c r="E250" s="143" t="b">
        <f t="shared" si="99"/>
        <v>0</v>
      </c>
      <c r="F250" s="137" t="str">
        <f t="shared" si="100"/>
        <v/>
      </c>
      <c r="G250" s="138"/>
      <c r="H250" s="139"/>
      <c r="I250" s="138"/>
      <c r="J250" s="139"/>
      <c r="K250" s="138"/>
      <c r="L250" s="139"/>
      <c r="M250" s="140" t="str">
        <f t="shared" si="101"/>
        <v/>
      </c>
      <c r="N250" s="534"/>
      <c r="O250" s="534"/>
      <c r="Q250" s="513">
        <f t="shared" ref="Q250:Q279" si="103">SUM(G250:L250)</f>
        <v>0</v>
      </c>
      <c r="R250" s="499" t="str">
        <f t="shared" si="92"/>
        <v/>
      </c>
      <c r="T250" s="522">
        <f t="shared" si="77"/>
        <v>0</v>
      </c>
      <c r="U250" s="523">
        <f t="shared" si="78"/>
        <v>0</v>
      </c>
      <c r="V250" s="522">
        <f t="shared" si="79"/>
        <v>0</v>
      </c>
      <c r="W250" s="523">
        <f t="shared" si="80"/>
        <v>0</v>
      </c>
      <c r="X250" s="522">
        <f t="shared" si="81"/>
        <v>0</v>
      </c>
      <c r="Y250" s="523">
        <f t="shared" si="82"/>
        <v>0</v>
      </c>
      <c r="AA250" s="517"/>
      <c r="AB250" s="517" t="e">
        <f t="shared" si="93"/>
        <v>#VALUE!</v>
      </c>
      <c r="AC250" s="524"/>
      <c r="AE250" s="519"/>
      <c r="AF250" s="519"/>
      <c r="AH250" s="499" t="str">
        <f t="shared" si="84"/>
        <v/>
      </c>
    </row>
    <row r="251" spans="1:34" x14ac:dyDescent="0.2">
      <c r="A251" s="134"/>
      <c r="B251" s="156" t="str">
        <f t="shared" si="102"/>
        <v/>
      </c>
      <c r="C251" s="128" t="b">
        <f t="shared" si="98"/>
        <v>0</v>
      </c>
      <c r="D251" s="136"/>
      <c r="E251" s="143" t="b">
        <f t="shared" si="99"/>
        <v>0</v>
      </c>
      <c r="F251" s="137" t="str">
        <f t="shared" si="100"/>
        <v/>
      </c>
      <c r="G251" s="138"/>
      <c r="H251" s="139"/>
      <c r="I251" s="138"/>
      <c r="J251" s="139"/>
      <c r="K251" s="138"/>
      <c r="L251" s="139"/>
      <c r="M251" s="140" t="str">
        <f t="shared" si="101"/>
        <v/>
      </c>
      <c r="N251" s="534"/>
      <c r="O251" s="534"/>
      <c r="Q251" s="513">
        <f t="shared" si="103"/>
        <v>0</v>
      </c>
      <c r="R251" s="499" t="str">
        <f t="shared" si="92"/>
        <v/>
      </c>
      <c r="T251" s="522">
        <f t="shared" si="77"/>
        <v>0</v>
      </c>
      <c r="U251" s="523">
        <f t="shared" si="78"/>
        <v>0</v>
      </c>
      <c r="V251" s="522">
        <f t="shared" si="79"/>
        <v>0</v>
      </c>
      <c r="W251" s="523">
        <f t="shared" si="80"/>
        <v>0</v>
      </c>
      <c r="X251" s="522">
        <f t="shared" si="81"/>
        <v>0</v>
      </c>
      <c r="Y251" s="523">
        <f t="shared" si="82"/>
        <v>0</v>
      </c>
      <c r="AA251" s="517"/>
      <c r="AB251" s="517" t="e">
        <f t="shared" si="93"/>
        <v>#VALUE!</v>
      </c>
      <c r="AC251" s="524"/>
      <c r="AE251" s="519"/>
      <c r="AF251" s="519"/>
      <c r="AH251" s="499" t="str">
        <f t="shared" si="84"/>
        <v/>
      </c>
    </row>
    <row r="252" spans="1:34" x14ac:dyDescent="0.2">
      <c r="A252" s="134"/>
      <c r="B252" s="156" t="str">
        <f t="shared" si="102"/>
        <v/>
      </c>
      <c r="C252" s="128" t="b">
        <f t="shared" si="98"/>
        <v>0</v>
      </c>
      <c r="D252" s="136"/>
      <c r="E252" s="143" t="b">
        <f t="shared" si="99"/>
        <v>0</v>
      </c>
      <c r="F252" s="137" t="str">
        <f t="shared" si="100"/>
        <v/>
      </c>
      <c r="G252" s="138"/>
      <c r="H252" s="139"/>
      <c r="I252" s="138"/>
      <c r="J252" s="139"/>
      <c r="K252" s="138"/>
      <c r="L252" s="139"/>
      <c r="M252" s="140" t="str">
        <f t="shared" si="101"/>
        <v/>
      </c>
      <c r="N252" s="534"/>
      <c r="O252" s="534"/>
      <c r="Q252" s="513">
        <f t="shared" si="103"/>
        <v>0</v>
      </c>
      <c r="R252" s="499" t="str">
        <f t="shared" si="92"/>
        <v/>
      </c>
      <c r="T252" s="522">
        <f t="shared" si="77"/>
        <v>0</v>
      </c>
      <c r="U252" s="523">
        <f t="shared" si="78"/>
        <v>0</v>
      </c>
      <c r="V252" s="522">
        <f t="shared" si="79"/>
        <v>0</v>
      </c>
      <c r="W252" s="523">
        <f t="shared" si="80"/>
        <v>0</v>
      </c>
      <c r="X252" s="522">
        <f t="shared" si="81"/>
        <v>0</v>
      </c>
      <c r="Y252" s="523">
        <f t="shared" si="82"/>
        <v>0</v>
      </c>
      <c r="AA252" s="517"/>
      <c r="AB252" s="517" t="e">
        <f t="shared" si="93"/>
        <v>#VALUE!</v>
      </c>
      <c r="AC252" s="524"/>
      <c r="AE252" s="519"/>
      <c r="AF252" s="519"/>
      <c r="AH252" s="499" t="str">
        <f t="shared" si="84"/>
        <v/>
      </c>
    </row>
    <row r="253" spans="1:34" x14ac:dyDescent="0.2">
      <c r="A253" s="134"/>
      <c r="B253" s="156" t="str">
        <f t="shared" si="102"/>
        <v/>
      </c>
      <c r="C253" s="128" t="b">
        <f t="shared" si="98"/>
        <v>0</v>
      </c>
      <c r="D253" s="136"/>
      <c r="E253" s="143" t="b">
        <f t="shared" si="99"/>
        <v>0</v>
      </c>
      <c r="F253" s="137" t="str">
        <f t="shared" si="100"/>
        <v/>
      </c>
      <c r="G253" s="138"/>
      <c r="H253" s="139"/>
      <c r="I253" s="138"/>
      <c r="J253" s="139"/>
      <c r="K253" s="138"/>
      <c r="L253" s="139"/>
      <c r="M253" s="140" t="str">
        <f t="shared" si="101"/>
        <v/>
      </c>
      <c r="N253" s="534"/>
      <c r="O253" s="534"/>
      <c r="Q253" s="513">
        <f t="shared" si="103"/>
        <v>0</v>
      </c>
      <c r="R253" s="499" t="str">
        <f t="shared" si="92"/>
        <v/>
      </c>
      <c r="T253" s="522">
        <f t="shared" si="77"/>
        <v>0</v>
      </c>
      <c r="U253" s="523">
        <f t="shared" si="78"/>
        <v>0</v>
      </c>
      <c r="V253" s="522">
        <f t="shared" si="79"/>
        <v>0</v>
      </c>
      <c r="W253" s="523">
        <f t="shared" si="80"/>
        <v>0</v>
      </c>
      <c r="X253" s="522">
        <f t="shared" si="81"/>
        <v>0</v>
      </c>
      <c r="Y253" s="523">
        <f t="shared" si="82"/>
        <v>0</v>
      </c>
      <c r="AA253" s="517"/>
      <c r="AB253" s="517" t="e">
        <f t="shared" si="93"/>
        <v>#VALUE!</v>
      </c>
      <c r="AC253" s="524"/>
      <c r="AE253" s="519"/>
      <c r="AF253" s="519"/>
      <c r="AH253" s="499" t="str">
        <f t="shared" si="84"/>
        <v/>
      </c>
    </row>
    <row r="254" spans="1:34" x14ac:dyDescent="0.2">
      <c r="A254" s="134"/>
      <c r="B254" s="156" t="str">
        <f t="shared" si="102"/>
        <v/>
      </c>
      <c r="C254" s="128" t="b">
        <f t="shared" si="98"/>
        <v>0</v>
      </c>
      <c r="D254" s="136"/>
      <c r="E254" s="143" t="b">
        <f t="shared" si="99"/>
        <v>0</v>
      </c>
      <c r="F254" s="137" t="str">
        <f t="shared" si="100"/>
        <v/>
      </c>
      <c r="G254" s="138"/>
      <c r="H254" s="139"/>
      <c r="I254" s="138"/>
      <c r="J254" s="139"/>
      <c r="K254" s="138"/>
      <c r="L254" s="139"/>
      <c r="M254" s="140" t="str">
        <f t="shared" si="101"/>
        <v/>
      </c>
      <c r="N254" s="534"/>
      <c r="O254" s="534"/>
      <c r="Q254" s="513">
        <f t="shared" si="103"/>
        <v>0</v>
      </c>
      <c r="R254" s="499" t="str">
        <f t="shared" si="92"/>
        <v/>
      </c>
      <c r="T254" s="522">
        <f t="shared" si="77"/>
        <v>0</v>
      </c>
      <c r="U254" s="523">
        <f t="shared" si="78"/>
        <v>0</v>
      </c>
      <c r="V254" s="522">
        <f t="shared" si="79"/>
        <v>0</v>
      </c>
      <c r="W254" s="523">
        <f t="shared" si="80"/>
        <v>0</v>
      </c>
      <c r="X254" s="522">
        <f t="shared" si="81"/>
        <v>0</v>
      </c>
      <c r="Y254" s="523">
        <f t="shared" si="82"/>
        <v>0</v>
      </c>
      <c r="AA254" s="517"/>
      <c r="AB254" s="517" t="e">
        <f t="shared" si="93"/>
        <v>#VALUE!</v>
      </c>
      <c r="AC254" s="524"/>
      <c r="AE254" s="519"/>
      <c r="AF254" s="519"/>
      <c r="AH254" s="499" t="str">
        <f t="shared" si="84"/>
        <v/>
      </c>
    </row>
    <row r="255" spans="1:34" x14ac:dyDescent="0.2">
      <c r="A255" s="134"/>
      <c r="B255" s="156" t="str">
        <f t="shared" si="102"/>
        <v/>
      </c>
      <c r="C255" s="128" t="b">
        <f t="shared" si="98"/>
        <v>0</v>
      </c>
      <c r="D255" s="136"/>
      <c r="E255" s="143" t="b">
        <f t="shared" si="99"/>
        <v>0</v>
      </c>
      <c r="F255" s="137" t="str">
        <f t="shared" si="100"/>
        <v/>
      </c>
      <c r="G255" s="138"/>
      <c r="H255" s="139"/>
      <c r="I255" s="138"/>
      <c r="J255" s="139"/>
      <c r="K255" s="138"/>
      <c r="L255" s="139"/>
      <c r="M255" s="140" t="str">
        <f t="shared" si="101"/>
        <v/>
      </c>
      <c r="N255" s="534"/>
      <c r="O255" s="534"/>
      <c r="Q255" s="513">
        <f t="shared" si="103"/>
        <v>0</v>
      </c>
      <c r="R255" s="499" t="str">
        <f t="shared" si="92"/>
        <v/>
      </c>
      <c r="T255" s="522">
        <f t="shared" si="77"/>
        <v>0</v>
      </c>
      <c r="U255" s="523">
        <f t="shared" si="78"/>
        <v>0</v>
      </c>
      <c r="V255" s="522">
        <f t="shared" si="79"/>
        <v>0</v>
      </c>
      <c r="W255" s="523">
        <f t="shared" si="80"/>
        <v>0</v>
      </c>
      <c r="X255" s="522">
        <f t="shared" si="81"/>
        <v>0</v>
      </c>
      <c r="Y255" s="523">
        <f t="shared" si="82"/>
        <v>0</v>
      </c>
      <c r="AA255" s="517"/>
      <c r="AB255" s="517" t="e">
        <f t="shared" si="93"/>
        <v>#VALUE!</v>
      </c>
      <c r="AC255" s="524"/>
      <c r="AE255" s="519"/>
      <c r="AF255" s="519"/>
      <c r="AH255" s="499" t="str">
        <f t="shared" si="84"/>
        <v/>
      </c>
    </row>
    <row r="256" spans="1:34" x14ac:dyDescent="0.2">
      <c r="A256" s="134"/>
      <c r="B256" s="156" t="str">
        <f t="shared" si="102"/>
        <v/>
      </c>
      <c r="C256" s="128" t="b">
        <f t="shared" si="98"/>
        <v>0</v>
      </c>
      <c r="D256" s="136"/>
      <c r="E256" s="143" t="b">
        <f t="shared" si="99"/>
        <v>0</v>
      </c>
      <c r="F256" s="137" t="str">
        <f t="shared" si="100"/>
        <v/>
      </c>
      <c r="G256" s="138"/>
      <c r="H256" s="139"/>
      <c r="I256" s="138"/>
      <c r="J256" s="139"/>
      <c r="K256" s="138"/>
      <c r="L256" s="139"/>
      <c r="M256" s="140" t="str">
        <f t="shared" si="101"/>
        <v/>
      </c>
      <c r="N256" s="534"/>
      <c r="O256" s="534"/>
      <c r="Q256" s="513">
        <f t="shared" si="103"/>
        <v>0</v>
      </c>
      <c r="R256" s="499" t="str">
        <f t="shared" si="92"/>
        <v/>
      </c>
      <c r="T256" s="522">
        <f t="shared" si="77"/>
        <v>0</v>
      </c>
      <c r="U256" s="523">
        <f t="shared" si="78"/>
        <v>0</v>
      </c>
      <c r="V256" s="522">
        <f t="shared" si="79"/>
        <v>0</v>
      </c>
      <c r="W256" s="523">
        <f t="shared" si="80"/>
        <v>0</v>
      </c>
      <c r="X256" s="522">
        <f t="shared" si="81"/>
        <v>0</v>
      </c>
      <c r="Y256" s="523">
        <f t="shared" si="82"/>
        <v>0</v>
      </c>
      <c r="AA256" s="517"/>
      <c r="AB256" s="517" t="e">
        <f t="shared" si="93"/>
        <v>#VALUE!</v>
      </c>
      <c r="AC256" s="524"/>
      <c r="AE256" s="519"/>
      <c r="AF256" s="519"/>
      <c r="AH256" s="499" t="str">
        <f t="shared" si="84"/>
        <v/>
      </c>
    </row>
    <row r="257" spans="1:34" x14ac:dyDescent="0.2">
      <c r="A257" s="134"/>
      <c r="B257" s="156" t="str">
        <f t="shared" si="102"/>
        <v/>
      </c>
      <c r="C257" s="128" t="b">
        <f t="shared" si="98"/>
        <v>0</v>
      </c>
      <c r="D257" s="136"/>
      <c r="E257" s="143" t="b">
        <f t="shared" si="99"/>
        <v>0</v>
      </c>
      <c r="F257" s="137" t="str">
        <f t="shared" si="100"/>
        <v/>
      </c>
      <c r="G257" s="138"/>
      <c r="H257" s="139"/>
      <c r="I257" s="138"/>
      <c r="J257" s="139"/>
      <c r="K257" s="138"/>
      <c r="L257" s="139"/>
      <c r="M257" s="140" t="str">
        <f t="shared" si="101"/>
        <v/>
      </c>
      <c r="N257" s="534"/>
      <c r="O257" s="534"/>
      <c r="Q257" s="513">
        <f t="shared" si="103"/>
        <v>0</v>
      </c>
      <c r="R257" s="499" t="str">
        <f t="shared" si="92"/>
        <v/>
      </c>
      <c r="T257" s="522">
        <f t="shared" si="77"/>
        <v>0</v>
      </c>
      <c r="U257" s="523">
        <f t="shared" si="78"/>
        <v>0</v>
      </c>
      <c r="V257" s="522">
        <f t="shared" si="79"/>
        <v>0</v>
      </c>
      <c r="W257" s="523">
        <f t="shared" si="80"/>
        <v>0</v>
      </c>
      <c r="X257" s="522">
        <f t="shared" si="81"/>
        <v>0</v>
      </c>
      <c r="Y257" s="523">
        <f t="shared" si="82"/>
        <v>0</v>
      </c>
      <c r="AA257" s="517"/>
      <c r="AB257" s="517" t="e">
        <f t="shared" si="93"/>
        <v>#VALUE!</v>
      </c>
      <c r="AC257" s="524"/>
      <c r="AE257" s="519"/>
      <c r="AF257" s="519"/>
      <c r="AH257" s="499" t="str">
        <f t="shared" si="84"/>
        <v/>
      </c>
    </row>
    <row r="258" spans="1:34" x14ac:dyDescent="0.2">
      <c r="A258" s="134"/>
      <c r="B258" s="156" t="str">
        <f t="shared" si="102"/>
        <v/>
      </c>
      <c r="C258" s="128" t="b">
        <f t="shared" si="98"/>
        <v>0</v>
      </c>
      <c r="D258" s="136"/>
      <c r="E258" s="143" t="b">
        <f t="shared" si="99"/>
        <v>0</v>
      </c>
      <c r="F258" s="137" t="str">
        <f t="shared" si="100"/>
        <v/>
      </c>
      <c r="G258" s="138"/>
      <c r="H258" s="139"/>
      <c r="I258" s="138"/>
      <c r="J258" s="139"/>
      <c r="K258" s="138"/>
      <c r="L258" s="139"/>
      <c r="M258" s="140" t="str">
        <f t="shared" si="101"/>
        <v/>
      </c>
      <c r="N258" s="534"/>
      <c r="O258" s="534"/>
      <c r="Q258" s="513">
        <f t="shared" si="103"/>
        <v>0</v>
      </c>
      <c r="R258" s="499" t="str">
        <f t="shared" si="92"/>
        <v/>
      </c>
      <c r="T258" s="522">
        <f t="shared" si="77"/>
        <v>0</v>
      </c>
      <c r="U258" s="523">
        <f t="shared" si="78"/>
        <v>0</v>
      </c>
      <c r="V258" s="522">
        <f t="shared" si="79"/>
        <v>0</v>
      </c>
      <c r="W258" s="523">
        <f t="shared" si="80"/>
        <v>0</v>
      </c>
      <c r="X258" s="522">
        <f t="shared" si="81"/>
        <v>0</v>
      </c>
      <c r="Y258" s="523">
        <f t="shared" si="82"/>
        <v>0</v>
      </c>
      <c r="AA258" s="517"/>
      <c r="AB258" s="517" t="e">
        <f t="shared" si="93"/>
        <v>#VALUE!</v>
      </c>
      <c r="AC258" s="524"/>
      <c r="AE258" s="519"/>
      <c r="AF258" s="519"/>
      <c r="AH258" s="499" t="str">
        <f t="shared" si="84"/>
        <v/>
      </c>
    </row>
    <row r="259" spans="1:34" x14ac:dyDescent="0.2">
      <c r="A259" s="134"/>
      <c r="B259" s="156" t="str">
        <f t="shared" si="102"/>
        <v/>
      </c>
      <c r="C259" s="128" t="b">
        <f t="shared" si="98"/>
        <v>0</v>
      </c>
      <c r="D259" s="136"/>
      <c r="E259" s="143" t="b">
        <f t="shared" si="99"/>
        <v>0</v>
      </c>
      <c r="F259" s="137" t="str">
        <f t="shared" si="100"/>
        <v/>
      </c>
      <c r="G259" s="138"/>
      <c r="H259" s="139"/>
      <c r="I259" s="138"/>
      <c r="J259" s="139"/>
      <c r="K259" s="138"/>
      <c r="L259" s="139"/>
      <c r="M259" s="140" t="str">
        <f t="shared" si="101"/>
        <v/>
      </c>
      <c r="N259" s="534"/>
      <c r="O259" s="534"/>
      <c r="Q259" s="513">
        <f t="shared" si="103"/>
        <v>0</v>
      </c>
      <c r="R259" s="499" t="str">
        <f t="shared" si="92"/>
        <v/>
      </c>
      <c r="T259" s="522">
        <f t="shared" si="77"/>
        <v>0</v>
      </c>
      <c r="U259" s="523">
        <f t="shared" si="78"/>
        <v>0</v>
      </c>
      <c r="V259" s="522">
        <f t="shared" si="79"/>
        <v>0</v>
      </c>
      <c r="W259" s="523">
        <f t="shared" si="80"/>
        <v>0</v>
      </c>
      <c r="X259" s="522">
        <f t="shared" si="81"/>
        <v>0</v>
      </c>
      <c r="Y259" s="523">
        <f t="shared" si="82"/>
        <v>0</v>
      </c>
      <c r="AA259" s="517"/>
      <c r="AB259" s="517" t="e">
        <f t="shared" si="93"/>
        <v>#VALUE!</v>
      </c>
      <c r="AC259" s="524"/>
      <c r="AE259" s="519"/>
      <c r="AF259" s="519"/>
      <c r="AH259" s="499" t="str">
        <f t="shared" si="84"/>
        <v/>
      </c>
    </row>
    <row r="260" spans="1:34" x14ac:dyDescent="0.2">
      <c r="A260" s="134"/>
      <c r="B260" s="156" t="str">
        <f t="shared" si="102"/>
        <v/>
      </c>
      <c r="C260" s="128" t="b">
        <f t="shared" si="98"/>
        <v>0</v>
      </c>
      <c r="D260" s="136"/>
      <c r="E260" s="143" t="b">
        <f t="shared" si="99"/>
        <v>0</v>
      </c>
      <c r="F260" s="137" t="str">
        <f t="shared" si="100"/>
        <v/>
      </c>
      <c r="G260" s="138"/>
      <c r="H260" s="139"/>
      <c r="I260" s="138"/>
      <c r="J260" s="139"/>
      <c r="K260" s="138"/>
      <c r="L260" s="139"/>
      <c r="M260" s="140" t="str">
        <f t="shared" si="101"/>
        <v/>
      </c>
      <c r="N260" s="534"/>
      <c r="O260" s="534"/>
      <c r="Q260" s="513">
        <f t="shared" si="103"/>
        <v>0</v>
      </c>
      <c r="R260" s="499" t="str">
        <f t="shared" si="92"/>
        <v/>
      </c>
      <c r="T260" s="522">
        <f t="shared" si="77"/>
        <v>0</v>
      </c>
      <c r="U260" s="523">
        <f t="shared" si="78"/>
        <v>0</v>
      </c>
      <c r="V260" s="522">
        <f t="shared" si="79"/>
        <v>0</v>
      </c>
      <c r="W260" s="523">
        <f t="shared" si="80"/>
        <v>0</v>
      </c>
      <c r="X260" s="522">
        <f t="shared" si="81"/>
        <v>0</v>
      </c>
      <c r="Y260" s="523">
        <f t="shared" si="82"/>
        <v>0</v>
      </c>
      <c r="AA260" s="517"/>
      <c r="AB260" s="517" t="e">
        <f t="shared" si="93"/>
        <v>#VALUE!</v>
      </c>
      <c r="AC260" s="524"/>
      <c r="AE260" s="519"/>
      <c r="AF260" s="519"/>
      <c r="AH260" s="499" t="str">
        <f t="shared" si="84"/>
        <v/>
      </c>
    </row>
    <row r="261" spans="1:34" x14ac:dyDescent="0.2">
      <c r="A261" s="134"/>
      <c r="B261" s="156" t="str">
        <f t="shared" si="102"/>
        <v/>
      </c>
      <c r="C261" s="128" t="b">
        <f t="shared" si="98"/>
        <v>0</v>
      </c>
      <c r="D261" s="136"/>
      <c r="E261" s="143" t="b">
        <f t="shared" si="99"/>
        <v>0</v>
      </c>
      <c r="F261" s="137" t="str">
        <f t="shared" si="100"/>
        <v/>
      </c>
      <c r="G261" s="138"/>
      <c r="H261" s="139"/>
      <c r="I261" s="138"/>
      <c r="J261" s="139"/>
      <c r="K261" s="138"/>
      <c r="L261" s="139"/>
      <c r="M261" s="140" t="str">
        <f t="shared" si="101"/>
        <v/>
      </c>
      <c r="N261" s="534"/>
      <c r="O261" s="534"/>
      <c r="Q261" s="513">
        <f t="shared" si="103"/>
        <v>0</v>
      </c>
      <c r="R261" s="499" t="str">
        <f t="shared" si="92"/>
        <v/>
      </c>
      <c r="T261" s="522">
        <f t="shared" si="77"/>
        <v>0</v>
      </c>
      <c r="U261" s="523">
        <f t="shared" si="78"/>
        <v>0</v>
      </c>
      <c r="V261" s="522">
        <f t="shared" si="79"/>
        <v>0</v>
      </c>
      <c r="W261" s="523">
        <f t="shared" si="80"/>
        <v>0</v>
      </c>
      <c r="X261" s="522">
        <f t="shared" si="81"/>
        <v>0</v>
      </c>
      <c r="Y261" s="523">
        <f t="shared" si="82"/>
        <v>0</v>
      </c>
      <c r="AA261" s="517"/>
      <c r="AB261" s="517" t="e">
        <f t="shared" si="93"/>
        <v>#VALUE!</v>
      </c>
      <c r="AC261" s="524"/>
      <c r="AE261" s="519"/>
      <c r="AF261" s="519"/>
      <c r="AH261" s="499" t="str">
        <f t="shared" si="84"/>
        <v/>
      </c>
    </row>
    <row r="262" spans="1:34" x14ac:dyDescent="0.2">
      <c r="A262" s="134"/>
      <c r="B262" s="156" t="str">
        <f t="shared" si="102"/>
        <v/>
      </c>
      <c r="C262" s="128" t="b">
        <f t="shared" si="98"/>
        <v>0</v>
      </c>
      <c r="D262" s="136"/>
      <c r="E262" s="143" t="b">
        <f t="shared" si="99"/>
        <v>0</v>
      </c>
      <c r="F262" s="137" t="str">
        <f t="shared" si="100"/>
        <v/>
      </c>
      <c r="G262" s="138"/>
      <c r="H262" s="139"/>
      <c r="I262" s="138"/>
      <c r="J262" s="139"/>
      <c r="K262" s="138"/>
      <c r="L262" s="139"/>
      <c r="M262" s="140" t="str">
        <f t="shared" si="101"/>
        <v/>
      </c>
      <c r="N262" s="534"/>
      <c r="O262" s="534"/>
      <c r="Q262" s="513">
        <f t="shared" si="103"/>
        <v>0</v>
      </c>
      <c r="R262" s="499" t="str">
        <f t="shared" si="92"/>
        <v/>
      </c>
      <c r="T262" s="522">
        <f t="shared" si="77"/>
        <v>0</v>
      </c>
      <c r="U262" s="523">
        <f t="shared" si="78"/>
        <v>0</v>
      </c>
      <c r="V262" s="522">
        <f t="shared" si="79"/>
        <v>0</v>
      </c>
      <c r="W262" s="523">
        <f t="shared" si="80"/>
        <v>0</v>
      </c>
      <c r="X262" s="522">
        <f t="shared" si="81"/>
        <v>0</v>
      </c>
      <c r="Y262" s="523">
        <f t="shared" si="82"/>
        <v>0</v>
      </c>
      <c r="AA262" s="517"/>
      <c r="AB262" s="517" t="e">
        <f t="shared" si="93"/>
        <v>#VALUE!</v>
      </c>
      <c r="AC262" s="524"/>
      <c r="AE262" s="519"/>
      <c r="AF262" s="519"/>
      <c r="AH262" s="499" t="str">
        <f t="shared" si="84"/>
        <v/>
      </c>
    </row>
    <row r="263" spans="1:34" x14ac:dyDescent="0.2">
      <c r="A263" s="134"/>
      <c r="B263" s="156" t="str">
        <f t="shared" si="102"/>
        <v/>
      </c>
      <c r="C263" s="128" t="b">
        <f t="shared" si="98"/>
        <v>0</v>
      </c>
      <c r="D263" s="136"/>
      <c r="E263" s="143" t="b">
        <f t="shared" si="99"/>
        <v>0</v>
      </c>
      <c r="F263" s="137" t="str">
        <f t="shared" si="100"/>
        <v/>
      </c>
      <c r="G263" s="138"/>
      <c r="H263" s="139"/>
      <c r="I263" s="138"/>
      <c r="J263" s="139"/>
      <c r="K263" s="138"/>
      <c r="L263" s="139"/>
      <c r="M263" s="140" t="str">
        <f t="shared" si="101"/>
        <v/>
      </c>
      <c r="N263" s="534"/>
      <c r="O263" s="534"/>
      <c r="Q263" s="513">
        <f t="shared" si="103"/>
        <v>0</v>
      </c>
      <c r="R263" s="499" t="str">
        <f t="shared" si="92"/>
        <v/>
      </c>
      <c r="T263" s="522">
        <f t="shared" si="77"/>
        <v>0</v>
      </c>
      <c r="U263" s="523">
        <f t="shared" si="78"/>
        <v>0</v>
      </c>
      <c r="V263" s="522">
        <f t="shared" si="79"/>
        <v>0</v>
      </c>
      <c r="W263" s="523">
        <f t="shared" si="80"/>
        <v>0</v>
      </c>
      <c r="X263" s="522">
        <f t="shared" si="81"/>
        <v>0</v>
      </c>
      <c r="Y263" s="523">
        <f t="shared" si="82"/>
        <v>0</v>
      </c>
      <c r="AA263" s="517"/>
      <c r="AB263" s="517" t="e">
        <f t="shared" si="93"/>
        <v>#VALUE!</v>
      </c>
      <c r="AC263" s="524"/>
      <c r="AE263" s="519"/>
      <c r="AF263" s="519"/>
      <c r="AH263" s="499" t="str">
        <f t="shared" si="84"/>
        <v/>
      </c>
    </row>
    <row r="264" spans="1:34" x14ac:dyDescent="0.2">
      <c r="A264" s="134"/>
      <c r="B264" s="156" t="str">
        <f t="shared" si="102"/>
        <v/>
      </c>
      <c r="C264" s="128" t="b">
        <f t="shared" si="98"/>
        <v>0</v>
      </c>
      <c r="D264" s="136"/>
      <c r="E264" s="143" t="b">
        <f t="shared" si="99"/>
        <v>0</v>
      </c>
      <c r="F264" s="137" t="str">
        <f t="shared" si="100"/>
        <v/>
      </c>
      <c r="G264" s="138"/>
      <c r="H264" s="139"/>
      <c r="I264" s="138"/>
      <c r="J264" s="139"/>
      <c r="K264" s="138"/>
      <c r="L264" s="139"/>
      <c r="M264" s="140" t="str">
        <f t="shared" si="101"/>
        <v/>
      </c>
      <c r="N264" s="534"/>
      <c r="O264" s="534"/>
      <c r="Q264" s="513">
        <f t="shared" si="103"/>
        <v>0</v>
      </c>
      <c r="R264" s="499" t="str">
        <f t="shared" si="92"/>
        <v/>
      </c>
      <c r="T264" s="522">
        <f t="shared" si="77"/>
        <v>0</v>
      </c>
      <c r="U264" s="523">
        <f t="shared" si="78"/>
        <v>0</v>
      </c>
      <c r="V264" s="522">
        <f t="shared" si="79"/>
        <v>0</v>
      </c>
      <c r="W264" s="523">
        <f t="shared" si="80"/>
        <v>0</v>
      </c>
      <c r="X264" s="522">
        <f t="shared" si="81"/>
        <v>0</v>
      </c>
      <c r="Y264" s="523">
        <f t="shared" si="82"/>
        <v>0</v>
      </c>
      <c r="AA264" s="517"/>
      <c r="AB264" s="517" t="e">
        <f t="shared" si="93"/>
        <v>#VALUE!</v>
      </c>
      <c r="AC264" s="524"/>
      <c r="AE264" s="519"/>
      <c r="AF264" s="519"/>
      <c r="AH264" s="499" t="str">
        <f t="shared" si="84"/>
        <v/>
      </c>
    </row>
    <row r="265" spans="1:34" x14ac:dyDescent="0.2">
      <c r="A265" s="134"/>
      <c r="B265" s="156" t="str">
        <f t="shared" si="102"/>
        <v/>
      </c>
      <c r="C265" s="128" t="b">
        <f t="shared" si="98"/>
        <v>0</v>
      </c>
      <c r="D265" s="136"/>
      <c r="E265" s="143" t="b">
        <f t="shared" si="99"/>
        <v>0</v>
      </c>
      <c r="F265" s="137" t="str">
        <f t="shared" si="100"/>
        <v/>
      </c>
      <c r="G265" s="138"/>
      <c r="H265" s="139"/>
      <c r="I265" s="138"/>
      <c r="J265" s="139"/>
      <c r="K265" s="138"/>
      <c r="L265" s="139"/>
      <c r="M265" s="140" t="str">
        <f t="shared" si="101"/>
        <v/>
      </c>
      <c r="N265" s="534"/>
      <c r="O265" s="534"/>
      <c r="Q265" s="513">
        <f t="shared" si="103"/>
        <v>0</v>
      </c>
      <c r="R265" s="499" t="str">
        <f t="shared" si="92"/>
        <v/>
      </c>
      <c r="T265" s="522">
        <f t="shared" si="77"/>
        <v>0</v>
      </c>
      <c r="U265" s="523">
        <f t="shared" si="78"/>
        <v>0</v>
      </c>
      <c r="V265" s="522">
        <f t="shared" si="79"/>
        <v>0</v>
      </c>
      <c r="W265" s="523">
        <f t="shared" si="80"/>
        <v>0</v>
      </c>
      <c r="X265" s="522">
        <f t="shared" si="81"/>
        <v>0</v>
      </c>
      <c r="Y265" s="523">
        <f t="shared" si="82"/>
        <v>0</v>
      </c>
      <c r="AA265" s="517"/>
      <c r="AB265" s="517" t="e">
        <f t="shared" si="93"/>
        <v>#VALUE!</v>
      </c>
      <c r="AC265" s="524"/>
      <c r="AE265" s="519"/>
      <c r="AF265" s="519"/>
      <c r="AH265" s="499" t="str">
        <f t="shared" si="84"/>
        <v/>
      </c>
    </row>
    <row r="266" spans="1:34" x14ac:dyDescent="0.2">
      <c r="A266" s="134"/>
      <c r="B266" s="156" t="str">
        <f t="shared" si="102"/>
        <v/>
      </c>
      <c r="C266" s="128" t="b">
        <f t="shared" si="98"/>
        <v>0</v>
      </c>
      <c r="D266" s="136"/>
      <c r="E266" s="143" t="b">
        <f t="shared" si="99"/>
        <v>0</v>
      </c>
      <c r="F266" s="137" t="str">
        <f t="shared" si="100"/>
        <v/>
      </c>
      <c r="G266" s="138"/>
      <c r="H266" s="139"/>
      <c r="I266" s="138"/>
      <c r="J266" s="139"/>
      <c r="K266" s="138"/>
      <c r="L266" s="139"/>
      <c r="M266" s="140" t="str">
        <f t="shared" si="101"/>
        <v/>
      </c>
      <c r="N266" s="534"/>
      <c r="O266" s="534"/>
      <c r="Q266" s="513">
        <f t="shared" si="103"/>
        <v>0</v>
      </c>
      <c r="R266" s="499" t="str">
        <f t="shared" si="92"/>
        <v/>
      </c>
      <c r="T266" s="522">
        <f t="shared" si="77"/>
        <v>0</v>
      </c>
      <c r="U266" s="523">
        <f t="shared" si="78"/>
        <v>0</v>
      </c>
      <c r="V266" s="522">
        <f t="shared" si="79"/>
        <v>0</v>
      </c>
      <c r="W266" s="523">
        <f t="shared" si="80"/>
        <v>0</v>
      </c>
      <c r="X266" s="522">
        <f t="shared" si="81"/>
        <v>0</v>
      </c>
      <c r="Y266" s="523">
        <f t="shared" si="82"/>
        <v>0</v>
      </c>
      <c r="AA266" s="517"/>
      <c r="AB266" s="517" t="e">
        <f t="shared" si="93"/>
        <v>#VALUE!</v>
      </c>
      <c r="AC266" s="524"/>
      <c r="AE266" s="519"/>
      <c r="AF266" s="519"/>
      <c r="AH266" s="499" t="str">
        <f t="shared" si="84"/>
        <v/>
      </c>
    </row>
    <row r="267" spans="1:34" ht="13.5" thickBot="1" x14ac:dyDescent="0.25">
      <c r="A267" s="179"/>
      <c r="B267" s="156" t="str">
        <f t="shared" si="102"/>
        <v/>
      </c>
      <c r="C267" s="128" t="b">
        <f t="shared" si="98"/>
        <v>0</v>
      </c>
      <c r="D267" s="180"/>
      <c r="E267" s="143" t="b">
        <f t="shared" si="99"/>
        <v>0</v>
      </c>
      <c r="F267" s="137" t="str">
        <f t="shared" si="100"/>
        <v/>
      </c>
      <c r="G267" s="138"/>
      <c r="H267" s="139"/>
      <c r="I267" s="138"/>
      <c r="J267" s="139"/>
      <c r="K267" s="138"/>
      <c r="L267" s="139"/>
      <c r="M267" s="140" t="str">
        <f t="shared" si="101"/>
        <v/>
      </c>
      <c r="N267" s="534"/>
      <c r="O267" s="534"/>
      <c r="Q267" s="513">
        <f t="shared" si="103"/>
        <v>0</v>
      </c>
      <c r="R267" s="499" t="str">
        <f t="shared" si="92"/>
        <v/>
      </c>
      <c r="T267" s="522">
        <f t="shared" si="77"/>
        <v>0</v>
      </c>
      <c r="U267" s="523">
        <f t="shared" si="78"/>
        <v>0</v>
      </c>
      <c r="V267" s="522">
        <f t="shared" si="79"/>
        <v>0</v>
      </c>
      <c r="W267" s="523">
        <f t="shared" si="80"/>
        <v>0</v>
      </c>
      <c r="X267" s="522">
        <f t="shared" si="81"/>
        <v>0</v>
      </c>
      <c r="Y267" s="523">
        <f t="shared" si="82"/>
        <v>0</v>
      </c>
      <c r="AA267" s="517"/>
      <c r="AB267" s="517" t="e">
        <f t="shared" si="93"/>
        <v>#VALUE!</v>
      </c>
      <c r="AC267" s="524"/>
      <c r="AE267" s="519"/>
      <c r="AF267" s="519"/>
      <c r="AH267" s="499" t="str">
        <f t="shared" si="84"/>
        <v/>
      </c>
    </row>
    <row r="268" spans="1:34" ht="14.25" thickTop="1" thickBot="1" x14ac:dyDescent="0.25">
      <c r="A268" s="163"/>
      <c r="B268" s="164"/>
      <c r="C268" s="165"/>
      <c r="D268" s="166"/>
      <c r="E268" s="166"/>
      <c r="F268" s="167"/>
      <c r="G268" s="168"/>
      <c r="H268" s="168"/>
      <c r="I268" s="168"/>
      <c r="J268" s="168"/>
      <c r="K268" s="168"/>
      <c r="L268" s="168"/>
      <c r="M268" s="169" t="str">
        <f>IF(SUM(G268:L268)&gt;0.00001,M267+G268-H268+K268-L268,"")</f>
        <v/>
      </c>
      <c r="N268" s="534"/>
      <c r="O268" s="534"/>
      <c r="Q268" s="513"/>
      <c r="T268" s="522">
        <f t="shared" ref="T268:T331" si="104">IF(R268="ee",G268,IF(R268="-u",G268,IF(R268="",G268,IF(R268="ra",G268,IF(R268="pr",G268,"")))))</f>
        <v>0</v>
      </c>
      <c r="U268" s="523">
        <f t="shared" ref="U268:U331" si="105">IF(R268="uu",H268,IF(R268="-e",H268,IF(R268="",H268,IF(R268="rp",H268,IF(R268="ve",H268,"")))))</f>
        <v>0</v>
      </c>
      <c r="V268" s="522">
        <f t="shared" ref="V268:V331" si="106">IF(R268="ee",I268,IF(R268="-u",I268,IF(R268="",I268,IF(R268="ra",I268,IF(R268="ve",I268,"")))))</f>
        <v>0</v>
      </c>
      <c r="W268" s="523">
        <f t="shared" ref="W268:W331" si="107">IF(R268="uu",J268,IF(R268="-e",J268,IF(R268="",J268,IF(R268="rp",J268,IF(R268="pr",J268,"")))))</f>
        <v>0</v>
      </c>
      <c r="X268" s="522">
        <f t="shared" ref="X268:X331" si="108">IF(R268="ee",K268,IF(R268="-u",K268,IF(R268="",K268,IF(R268="ra",K268,IF(R268="ve",K268,"")))))</f>
        <v>0</v>
      </c>
      <c r="Y268" s="523">
        <f t="shared" ref="Y268:Y331" si="109">IF(R268="uu",L268,IF(R268="-e",L268,IF(R268="",L268,IF(R268="rp",L268,IF(R268="pr",L268,"")))))</f>
        <v>0</v>
      </c>
      <c r="AA268" s="517"/>
      <c r="AB268" s="517"/>
      <c r="AC268" s="530"/>
      <c r="AE268" s="519"/>
      <c r="AF268" s="519"/>
      <c r="AH268" s="499" t="str">
        <f t="shared" si="84"/>
        <v/>
      </c>
    </row>
    <row r="269" spans="1:34" ht="13.5" thickTop="1" x14ac:dyDescent="0.2">
      <c r="A269" s="702" t="s">
        <v>15</v>
      </c>
      <c r="B269" s="703"/>
      <c r="C269" s="703"/>
      <c r="D269" s="703"/>
      <c r="E269" s="703"/>
      <c r="F269" s="703"/>
      <c r="G269" s="708" t="s">
        <v>9</v>
      </c>
      <c r="H269" s="708"/>
      <c r="I269" s="697" t="str">
        <f>I8</f>
        <v>BANCA XXXX</v>
      </c>
      <c r="J269" s="698"/>
      <c r="K269" s="696" t="str">
        <f>K8</f>
        <v>BANCA Agricola pop</v>
      </c>
      <c r="L269" s="696"/>
      <c r="M269" s="692" t="s">
        <v>7</v>
      </c>
      <c r="N269" s="505"/>
      <c r="O269" s="505"/>
      <c r="Q269" s="513"/>
      <c r="T269" s="522" t="str">
        <f t="shared" si="104"/>
        <v>C A S S A</v>
      </c>
      <c r="U269" s="523">
        <f t="shared" si="105"/>
        <v>0</v>
      </c>
      <c r="V269" s="522" t="str">
        <f t="shared" si="106"/>
        <v>BANCA XXXX</v>
      </c>
      <c r="W269" s="523">
        <f t="shared" si="107"/>
        <v>0</v>
      </c>
      <c r="X269" s="522" t="str">
        <f t="shared" si="108"/>
        <v>BANCA Agricola pop</v>
      </c>
      <c r="Y269" s="523">
        <f t="shared" si="109"/>
        <v>0</v>
      </c>
      <c r="AA269" s="517"/>
      <c r="AB269" s="517"/>
      <c r="AC269" s="530"/>
      <c r="AE269" s="519"/>
      <c r="AF269" s="519"/>
      <c r="AH269" s="499" t="str">
        <f t="shared" ref="AH269:AH332" si="110">LEFT($AC269,4)</f>
        <v/>
      </c>
    </row>
    <row r="270" spans="1:34" x14ac:dyDescent="0.2">
      <c r="A270" s="704"/>
      <c r="B270" s="705"/>
      <c r="C270" s="705"/>
      <c r="D270" s="705"/>
      <c r="E270" s="705"/>
      <c r="F270" s="705"/>
      <c r="G270" s="152" t="s">
        <v>2</v>
      </c>
      <c r="H270" s="152" t="s">
        <v>3</v>
      </c>
      <c r="I270" s="152" t="s">
        <v>2</v>
      </c>
      <c r="J270" s="152" t="s">
        <v>3</v>
      </c>
      <c r="K270" s="152" t="s">
        <v>2</v>
      </c>
      <c r="L270" s="152" t="s">
        <v>3</v>
      </c>
      <c r="M270" s="693"/>
      <c r="N270" s="505"/>
      <c r="O270" s="505"/>
      <c r="Q270" s="513"/>
      <c r="T270" s="522" t="str">
        <f t="shared" si="104"/>
        <v>ENTRATE</v>
      </c>
      <c r="U270" s="523" t="str">
        <f t="shared" si="105"/>
        <v>USCITE</v>
      </c>
      <c r="V270" s="522" t="str">
        <f t="shared" si="106"/>
        <v>ENTRATE</v>
      </c>
      <c r="W270" s="523" t="str">
        <f t="shared" si="107"/>
        <v>USCITE</v>
      </c>
      <c r="X270" s="522" t="str">
        <f t="shared" si="108"/>
        <v>ENTRATE</v>
      </c>
      <c r="Y270" s="523" t="str">
        <f t="shared" si="109"/>
        <v>USCITE</v>
      </c>
      <c r="AA270" s="517"/>
      <c r="AB270" s="517"/>
      <c r="AC270" s="530"/>
      <c r="AE270" s="519"/>
      <c r="AF270" s="519"/>
      <c r="AH270" s="499" t="str">
        <f t="shared" si="110"/>
        <v/>
      </c>
    </row>
    <row r="271" spans="1:34" x14ac:dyDescent="0.2">
      <c r="A271" s="694" t="s">
        <v>12</v>
      </c>
      <c r="B271" s="695"/>
      <c r="C271" s="695"/>
      <c r="D271" s="695"/>
      <c r="E271" s="695"/>
      <c r="F271" s="695"/>
      <c r="G271" s="153">
        <f t="shared" ref="G271:L271" si="111">SUM(G242:G267)</f>
        <v>0</v>
      </c>
      <c r="H271" s="153">
        <f t="shared" si="111"/>
        <v>0</v>
      </c>
      <c r="I271" s="153">
        <f t="shared" si="111"/>
        <v>0</v>
      </c>
      <c r="J271" s="153">
        <f t="shared" si="111"/>
        <v>0</v>
      </c>
      <c r="K271" s="153">
        <f t="shared" si="111"/>
        <v>0</v>
      </c>
      <c r="L271" s="153">
        <f t="shared" si="111"/>
        <v>0</v>
      </c>
      <c r="M271" s="154">
        <f>G271-H271+I271-J271+K271-L271</f>
        <v>0</v>
      </c>
      <c r="N271" s="534"/>
      <c r="O271" s="534"/>
      <c r="Q271" s="513"/>
      <c r="T271" s="522">
        <f t="shared" si="104"/>
        <v>0</v>
      </c>
      <c r="U271" s="523">
        <f t="shared" si="105"/>
        <v>0</v>
      </c>
      <c r="V271" s="522">
        <f t="shared" si="106"/>
        <v>0</v>
      </c>
      <c r="W271" s="523">
        <f t="shared" si="107"/>
        <v>0</v>
      </c>
      <c r="X271" s="522">
        <f t="shared" si="108"/>
        <v>0</v>
      </c>
      <c r="Y271" s="523">
        <f t="shared" si="109"/>
        <v>0</v>
      </c>
      <c r="AA271" s="517"/>
      <c r="AB271" s="517"/>
      <c r="AC271" s="530"/>
      <c r="AE271" s="519"/>
      <c r="AF271" s="519"/>
      <c r="AH271" s="499" t="str">
        <f t="shared" si="110"/>
        <v/>
      </c>
    </row>
    <row r="272" spans="1:34" x14ac:dyDescent="0.2">
      <c r="A272" s="694" t="s">
        <v>14</v>
      </c>
      <c r="B272" s="695"/>
      <c r="C272" s="695"/>
      <c r="D272" s="695"/>
      <c r="E272" s="695"/>
      <c r="F272" s="695"/>
      <c r="G272" s="153">
        <f t="shared" ref="G272:M272" si="112">G240</f>
        <v>434.24</v>
      </c>
      <c r="H272" s="153">
        <f t="shared" si="112"/>
        <v>0</v>
      </c>
      <c r="I272" s="153">
        <f t="shared" si="112"/>
        <v>17740.45</v>
      </c>
      <c r="J272" s="153">
        <f t="shared" si="112"/>
        <v>29.94</v>
      </c>
      <c r="K272" s="153">
        <f t="shared" si="112"/>
        <v>95.99</v>
      </c>
      <c r="L272" s="153">
        <f t="shared" si="112"/>
        <v>0</v>
      </c>
      <c r="M272" s="154">
        <f t="shared" si="112"/>
        <v>18240.740000000005</v>
      </c>
      <c r="N272" s="534"/>
      <c r="O272" s="534"/>
      <c r="Q272" s="513"/>
      <c r="T272" s="522">
        <f t="shared" si="104"/>
        <v>434.24</v>
      </c>
      <c r="U272" s="523">
        <f t="shared" si="105"/>
        <v>0</v>
      </c>
      <c r="V272" s="522">
        <f t="shared" si="106"/>
        <v>17740.45</v>
      </c>
      <c r="W272" s="523">
        <f t="shared" si="107"/>
        <v>29.94</v>
      </c>
      <c r="X272" s="522">
        <f t="shared" si="108"/>
        <v>95.99</v>
      </c>
      <c r="Y272" s="523">
        <f t="shared" si="109"/>
        <v>0</v>
      </c>
      <c r="AA272" s="517"/>
      <c r="AB272" s="517"/>
      <c r="AC272" s="530"/>
      <c r="AE272" s="519"/>
      <c r="AF272" s="519"/>
      <c r="AH272" s="499" t="str">
        <f t="shared" si="110"/>
        <v/>
      </c>
    </row>
    <row r="273" spans="1:34" x14ac:dyDescent="0.2">
      <c r="A273" s="700" t="s">
        <v>13</v>
      </c>
      <c r="B273" s="701"/>
      <c r="C273" s="701"/>
      <c r="D273" s="701"/>
      <c r="E273" s="701"/>
      <c r="F273" s="701"/>
      <c r="G273" s="153">
        <f t="shared" ref="G273:M273" si="113">G271+G272</f>
        <v>434.24</v>
      </c>
      <c r="H273" s="153">
        <f t="shared" si="113"/>
        <v>0</v>
      </c>
      <c r="I273" s="153">
        <f t="shared" si="113"/>
        <v>17740.45</v>
      </c>
      <c r="J273" s="153">
        <f t="shared" si="113"/>
        <v>29.94</v>
      </c>
      <c r="K273" s="153">
        <f t="shared" si="113"/>
        <v>95.99</v>
      </c>
      <c r="L273" s="153">
        <f t="shared" si="113"/>
        <v>0</v>
      </c>
      <c r="M273" s="154">
        <f t="shared" si="113"/>
        <v>18240.740000000005</v>
      </c>
      <c r="N273" s="534"/>
      <c r="O273" s="534"/>
      <c r="Q273" s="513"/>
      <c r="T273" s="522">
        <f t="shared" si="104"/>
        <v>434.24</v>
      </c>
      <c r="U273" s="523">
        <f t="shared" si="105"/>
        <v>0</v>
      </c>
      <c r="V273" s="522">
        <f t="shared" si="106"/>
        <v>17740.45</v>
      </c>
      <c r="W273" s="523">
        <f t="shared" si="107"/>
        <v>29.94</v>
      </c>
      <c r="X273" s="522">
        <f t="shared" si="108"/>
        <v>95.99</v>
      </c>
      <c r="Y273" s="523">
        <f t="shared" si="109"/>
        <v>0</v>
      </c>
      <c r="AA273" s="517"/>
      <c r="AB273" s="517"/>
      <c r="AC273" s="530"/>
      <c r="AE273" s="519"/>
      <c r="AF273" s="519"/>
      <c r="AH273" s="499" t="str">
        <f t="shared" si="110"/>
        <v/>
      </c>
    </row>
    <row r="274" spans="1:34" ht="13.5" thickBot="1" x14ac:dyDescent="0.25">
      <c r="A274" s="706" t="s">
        <v>16</v>
      </c>
      <c r="B274" s="707"/>
      <c r="C274" s="707"/>
      <c r="D274" s="707"/>
      <c r="E274" s="707"/>
      <c r="F274" s="707"/>
      <c r="G274" s="699">
        <f>G273-H273</f>
        <v>434.24</v>
      </c>
      <c r="H274" s="699"/>
      <c r="I274" s="699">
        <f>I273-J273</f>
        <v>17710.510000000002</v>
      </c>
      <c r="J274" s="699"/>
      <c r="K274" s="699">
        <f>K273-L273</f>
        <v>95.99</v>
      </c>
      <c r="L274" s="699"/>
      <c r="M274" s="155">
        <f>G274+I274+K274</f>
        <v>18240.740000000005</v>
      </c>
      <c r="N274" s="536"/>
      <c r="O274" s="536"/>
      <c r="Q274" s="513"/>
      <c r="T274" s="522">
        <f t="shared" si="104"/>
        <v>434.24</v>
      </c>
      <c r="U274" s="523">
        <f t="shared" si="105"/>
        <v>0</v>
      </c>
      <c r="V274" s="522">
        <f t="shared" si="106"/>
        <v>17710.510000000002</v>
      </c>
      <c r="W274" s="523">
        <f t="shared" si="107"/>
        <v>0</v>
      </c>
      <c r="X274" s="522">
        <f t="shared" si="108"/>
        <v>95.99</v>
      </c>
      <c r="Y274" s="523">
        <f t="shared" si="109"/>
        <v>0</v>
      </c>
      <c r="AA274" s="517"/>
      <c r="AB274" s="517"/>
      <c r="AC274" s="530"/>
      <c r="AE274" s="519"/>
      <c r="AF274" s="519"/>
      <c r="AH274" s="499" t="str">
        <f t="shared" si="110"/>
        <v/>
      </c>
    </row>
    <row r="275" spans="1:34" ht="13.5" thickTop="1" x14ac:dyDescent="0.2">
      <c r="A275" s="160"/>
      <c r="B275" s="156" t="str">
        <f>IF(Q275&gt;0.00001,B267+1,"")</f>
        <v/>
      </c>
      <c r="C275" s="128" t="b">
        <f t="shared" ref="C275:C300" si="114">IF(G275+I275+K275&gt;0,"e",IF(H275+J275+L275&gt;0,"u",IF(G275+H275+I275+J275+K275+L275&lt;0,"")))</f>
        <v>0</v>
      </c>
      <c r="D275" s="161"/>
      <c r="E275" s="143" t="b">
        <f t="shared" ref="E275:E300" si="115">IF(Q275&gt;0.0001,1)</f>
        <v>0</v>
      </c>
      <c r="F275" s="137" t="str">
        <f t="shared" ref="F275:F300" si="116">AH275</f>
        <v/>
      </c>
      <c r="G275" s="157"/>
      <c r="H275" s="158"/>
      <c r="I275" s="157"/>
      <c r="J275" s="158"/>
      <c r="K275" s="157"/>
      <c r="L275" s="158"/>
      <c r="M275" s="159" t="str">
        <f t="shared" ref="M275:M300" si="117">IF(SUM(G275:L275)&gt;0.00001,M274+G275-H275+I275-J275+K275-L275,"")</f>
        <v/>
      </c>
      <c r="N275" s="534"/>
      <c r="O275" s="534"/>
      <c r="Q275" s="513">
        <f t="shared" si="103"/>
        <v>0</v>
      </c>
      <c r="R275" s="499" t="str">
        <f t="shared" ref="R275:R332" si="118">LEFT(F275,2)</f>
        <v/>
      </c>
      <c r="T275" s="522">
        <f t="shared" si="104"/>
        <v>0</v>
      </c>
      <c r="U275" s="523">
        <f t="shared" si="105"/>
        <v>0</v>
      </c>
      <c r="V275" s="522">
        <f t="shared" si="106"/>
        <v>0</v>
      </c>
      <c r="W275" s="523">
        <f t="shared" si="107"/>
        <v>0</v>
      </c>
      <c r="X275" s="522">
        <f t="shared" si="108"/>
        <v>0</v>
      </c>
      <c r="Y275" s="523">
        <f t="shared" si="109"/>
        <v>0</v>
      </c>
      <c r="AA275" s="517"/>
      <c r="AB275" s="517" t="e">
        <f t="shared" ref="AB275:AB331" si="119">$AA$11+M275</f>
        <v>#VALUE!</v>
      </c>
      <c r="AC275" s="524"/>
      <c r="AE275" s="519"/>
      <c r="AF275" s="519"/>
      <c r="AH275" s="499" t="str">
        <f t="shared" si="110"/>
        <v/>
      </c>
    </row>
    <row r="276" spans="1:34" x14ac:dyDescent="0.2">
      <c r="A276" s="134"/>
      <c r="B276" s="135" t="str">
        <f t="shared" ref="B276:B300" si="120">IF(Q276&gt;0.00001,B275+1,"")</f>
        <v/>
      </c>
      <c r="C276" s="128" t="b">
        <f t="shared" si="114"/>
        <v>0</v>
      </c>
      <c r="D276" s="136"/>
      <c r="E276" s="143" t="b">
        <f t="shared" si="115"/>
        <v>0</v>
      </c>
      <c r="F276" s="137" t="str">
        <f t="shared" si="116"/>
        <v/>
      </c>
      <c r="G276" s="138"/>
      <c r="H276" s="139"/>
      <c r="I276" s="138"/>
      <c r="J276" s="139"/>
      <c r="K276" s="138"/>
      <c r="L276" s="139"/>
      <c r="M276" s="140" t="str">
        <f t="shared" si="117"/>
        <v/>
      </c>
      <c r="N276" s="534"/>
      <c r="O276" s="534"/>
      <c r="Q276" s="513">
        <f t="shared" si="103"/>
        <v>0</v>
      </c>
      <c r="R276" s="499" t="str">
        <f t="shared" si="118"/>
        <v/>
      </c>
      <c r="T276" s="522">
        <f t="shared" si="104"/>
        <v>0</v>
      </c>
      <c r="U276" s="523">
        <f t="shared" si="105"/>
        <v>0</v>
      </c>
      <c r="V276" s="522">
        <f t="shared" si="106"/>
        <v>0</v>
      </c>
      <c r="W276" s="523">
        <f t="shared" si="107"/>
        <v>0</v>
      </c>
      <c r="X276" s="522">
        <f t="shared" si="108"/>
        <v>0</v>
      </c>
      <c r="Y276" s="523">
        <f t="shared" si="109"/>
        <v>0</v>
      </c>
      <c r="AA276" s="517"/>
      <c r="AB276" s="517" t="e">
        <f t="shared" si="119"/>
        <v>#VALUE!</v>
      </c>
      <c r="AC276" s="524"/>
      <c r="AE276" s="519"/>
      <c r="AF276" s="519"/>
      <c r="AH276" s="499" t="str">
        <f t="shared" si="110"/>
        <v/>
      </c>
    </row>
    <row r="277" spans="1:34" x14ac:dyDescent="0.2">
      <c r="A277" s="134"/>
      <c r="B277" s="135" t="str">
        <f t="shared" si="120"/>
        <v/>
      </c>
      <c r="C277" s="128" t="b">
        <f t="shared" si="114"/>
        <v>0</v>
      </c>
      <c r="D277" s="136"/>
      <c r="E277" s="143" t="b">
        <f t="shared" si="115"/>
        <v>0</v>
      </c>
      <c r="F277" s="137" t="str">
        <f t="shared" si="116"/>
        <v/>
      </c>
      <c r="G277" s="138"/>
      <c r="H277" s="139"/>
      <c r="I277" s="138"/>
      <c r="J277" s="139"/>
      <c r="K277" s="138"/>
      <c r="L277" s="139"/>
      <c r="M277" s="140" t="str">
        <f t="shared" si="117"/>
        <v/>
      </c>
      <c r="N277" s="534"/>
      <c r="O277" s="534"/>
      <c r="Q277" s="513">
        <f t="shared" si="103"/>
        <v>0</v>
      </c>
      <c r="R277" s="499" t="str">
        <f t="shared" si="118"/>
        <v/>
      </c>
      <c r="T277" s="522">
        <f t="shared" si="104"/>
        <v>0</v>
      </c>
      <c r="U277" s="523">
        <f t="shared" si="105"/>
        <v>0</v>
      </c>
      <c r="V277" s="522">
        <f t="shared" si="106"/>
        <v>0</v>
      </c>
      <c r="W277" s="523">
        <f t="shared" si="107"/>
        <v>0</v>
      </c>
      <c r="X277" s="522">
        <f t="shared" si="108"/>
        <v>0</v>
      </c>
      <c r="Y277" s="523">
        <f t="shared" si="109"/>
        <v>0</v>
      </c>
      <c r="AA277" s="517"/>
      <c r="AB277" s="517" t="e">
        <f t="shared" si="119"/>
        <v>#VALUE!</v>
      </c>
      <c r="AC277" s="524"/>
      <c r="AE277" s="519"/>
      <c r="AF277" s="519"/>
      <c r="AH277" s="499" t="str">
        <f t="shared" si="110"/>
        <v/>
      </c>
    </row>
    <row r="278" spans="1:34" x14ac:dyDescent="0.2">
      <c r="A278" s="134"/>
      <c r="B278" s="135" t="str">
        <f t="shared" si="120"/>
        <v/>
      </c>
      <c r="C278" s="128" t="b">
        <f t="shared" si="114"/>
        <v>0</v>
      </c>
      <c r="D278" s="136"/>
      <c r="E278" s="143" t="b">
        <f t="shared" si="115"/>
        <v>0</v>
      </c>
      <c r="F278" s="137" t="str">
        <f t="shared" si="116"/>
        <v/>
      </c>
      <c r="G278" s="138"/>
      <c r="H278" s="139"/>
      <c r="I278" s="138"/>
      <c r="J278" s="139"/>
      <c r="K278" s="138"/>
      <c r="L278" s="139"/>
      <c r="M278" s="140" t="str">
        <f t="shared" si="117"/>
        <v/>
      </c>
      <c r="N278" s="534"/>
      <c r="O278" s="534"/>
      <c r="Q278" s="513">
        <f t="shared" si="103"/>
        <v>0</v>
      </c>
      <c r="R278" s="499" t="str">
        <f t="shared" si="118"/>
        <v/>
      </c>
      <c r="T278" s="522">
        <f t="shared" si="104"/>
        <v>0</v>
      </c>
      <c r="U278" s="523">
        <f t="shared" si="105"/>
        <v>0</v>
      </c>
      <c r="V278" s="522">
        <f t="shared" si="106"/>
        <v>0</v>
      </c>
      <c r="W278" s="523">
        <f t="shared" si="107"/>
        <v>0</v>
      </c>
      <c r="X278" s="522">
        <f t="shared" si="108"/>
        <v>0</v>
      </c>
      <c r="Y278" s="523">
        <f t="shared" si="109"/>
        <v>0</v>
      </c>
      <c r="AA278" s="517"/>
      <c r="AB278" s="517" t="e">
        <f t="shared" si="119"/>
        <v>#VALUE!</v>
      </c>
      <c r="AC278" s="524"/>
      <c r="AE278" s="519"/>
      <c r="AF278" s="519"/>
      <c r="AH278" s="499" t="str">
        <f t="shared" si="110"/>
        <v/>
      </c>
    </row>
    <row r="279" spans="1:34" x14ac:dyDescent="0.2">
      <c r="A279" s="134"/>
      <c r="B279" s="135" t="str">
        <f t="shared" si="120"/>
        <v/>
      </c>
      <c r="C279" s="128" t="b">
        <f t="shared" si="114"/>
        <v>0</v>
      </c>
      <c r="D279" s="136"/>
      <c r="E279" s="143" t="b">
        <f t="shared" si="115"/>
        <v>0</v>
      </c>
      <c r="F279" s="137" t="str">
        <f t="shared" si="116"/>
        <v/>
      </c>
      <c r="G279" s="138"/>
      <c r="H279" s="139"/>
      <c r="I279" s="138"/>
      <c r="J279" s="139"/>
      <c r="K279" s="138"/>
      <c r="L279" s="139"/>
      <c r="M279" s="140" t="str">
        <f t="shared" si="117"/>
        <v/>
      </c>
      <c r="N279" s="534"/>
      <c r="O279" s="534"/>
      <c r="Q279" s="513">
        <f t="shared" si="103"/>
        <v>0</v>
      </c>
      <c r="R279" s="499" t="str">
        <f t="shared" si="118"/>
        <v/>
      </c>
      <c r="T279" s="522">
        <f t="shared" si="104"/>
        <v>0</v>
      </c>
      <c r="U279" s="523">
        <f t="shared" si="105"/>
        <v>0</v>
      </c>
      <c r="V279" s="522">
        <f t="shared" si="106"/>
        <v>0</v>
      </c>
      <c r="W279" s="523">
        <f t="shared" si="107"/>
        <v>0</v>
      </c>
      <c r="X279" s="522">
        <f t="shared" si="108"/>
        <v>0</v>
      </c>
      <c r="Y279" s="523">
        <f t="shared" si="109"/>
        <v>0</v>
      </c>
      <c r="AA279" s="517"/>
      <c r="AB279" s="517" t="e">
        <f t="shared" si="119"/>
        <v>#VALUE!</v>
      </c>
      <c r="AC279" s="524"/>
      <c r="AE279" s="519"/>
      <c r="AF279" s="519"/>
      <c r="AH279" s="499" t="str">
        <f t="shared" si="110"/>
        <v/>
      </c>
    </row>
    <row r="280" spans="1:34" x14ac:dyDescent="0.2">
      <c r="A280" s="134"/>
      <c r="B280" s="135" t="str">
        <f t="shared" si="120"/>
        <v/>
      </c>
      <c r="C280" s="128" t="b">
        <f t="shared" si="114"/>
        <v>0</v>
      </c>
      <c r="D280" s="136"/>
      <c r="E280" s="143" t="b">
        <f t="shared" si="115"/>
        <v>0</v>
      </c>
      <c r="F280" s="137" t="str">
        <f t="shared" si="116"/>
        <v/>
      </c>
      <c r="G280" s="138"/>
      <c r="H280" s="139"/>
      <c r="I280" s="138"/>
      <c r="J280" s="139"/>
      <c r="K280" s="138"/>
      <c r="L280" s="139"/>
      <c r="M280" s="140" t="str">
        <f t="shared" si="117"/>
        <v/>
      </c>
      <c r="N280" s="534"/>
      <c r="O280" s="534"/>
      <c r="Q280" s="513">
        <f t="shared" ref="Q280:Q320" si="121">SUM(G280:L280)</f>
        <v>0</v>
      </c>
      <c r="R280" s="499" t="str">
        <f t="shared" si="118"/>
        <v/>
      </c>
      <c r="T280" s="522">
        <f t="shared" si="104"/>
        <v>0</v>
      </c>
      <c r="U280" s="523">
        <f t="shared" si="105"/>
        <v>0</v>
      </c>
      <c r="V280" s="522">
        <f t="shared" si="106"/>
        <v>0</v>
      </c>
      <c r="W280" s="523">
        <f t="shared" si="107"/>
        <v>0</v>
      </c>
      <c r="X280" s="522">
        <f t="shared" si="108"/>
        <v>0</v>
      </c>
      <c r="Y280" s="523">
        <f t="shared" si="109"/>
        <v>0</v>
      </c>
      <c r="AA280" s="517"/>
      <c r="AB280" s="517" t="e">
        <f t="shared" si="119"/>
        <v>#VALUE!</v>
      </c>
      <c r="AC280" s="524"/>
      <c r="AE280" s="519"/>
      <c r="AF280" s="519"/>
      <c r="AH280" s="499" t="str">
        <f t="shared" si="110"/>
        <v/>
      </c>
    </row>
    <row r="281" spans="1:34" x14ac:dyDescent="0.2">
      <c r="A281" s="134"/>
      <c r="B281" s="135" t="str">
        <f t="shared" si="120"/>
        <v/>
      </c>
      <c r="C281" s="128" t="b">
        <f t="shared" si="114"/>
        <v>0</v>
      </c>
      <c r="D281" s="136"/>
      <c r="E281" s="143" t="b">
        <f t="shared" si="115"/>
        <v>0</v>
      </c>
      <c r="F281" s="137" t="str">
        <f t="shared" si="116"/>
        <v/>
      </c>
      <c r="G281" s="138"/>
      <c r="H281" s="139"/>
      <c r="I281" s="138"/>
      <c r="J281" s="139"/>
      <c r="K281" s="138"/>
      <c r="L281" s="139"/>
      <c r="M281" s="140" t="str">
        <f t="shared" si="117"/>
        <v/>
      </c>
      <c r="N281" s="534"/>
      <c r="O281" s="534"/>
      <c r="Q281" s="513">
        <f t="shared" si="121"/>
        <v>0</v>
      </c>
      <c r="R281" s="499" t="str">
        <f t="shared" si="118"/>
        <v/>
      </c>
      <c r="T281" s="522">
        <f t="shared" si="104"/>
        <v>0</v>
      </c>
      <c r="U281" s="523">
        <f t="shared" si="105"/>
        <v>0</v>
      </c>
      <c r="V281" s="522">
        <f t="shared" si="106"/>
        <v>0</v>
      </c>
      <c r="W281" s="523">
        <f t="shared" si="107"/>
        <v>0</v>
      </c>
      <c r="X281" s="522">
        <f t="shared" si="108"/>
        <v>0</v>
      </c>
      <c r="Y281" s="523">
        <f t="shared" si="109"/>
        <v>0</v>
      </c>
      <c r="AA281" s="517"/>
      <c r="AB281" s="517" t="e">
        <f t="shared" si="119"/>
        <v>#VALUE!</v>
      </c>
      <c r="AC281" s="524"/>
      <c r="AE281" s="519"/>
      <c r="AF281" s="519"/>
      <c r="AH281" s="499" t="str">
        <f t="shared" si="110"/>
        <v/>
      </c>
    </row>
    <row r="282" spans="1:34" x14ac:dyDescent="0.2">
      <c r="A282" s="134"/>
      <c r="B282" s="135" t="str">
        <f t="shared" si="120"/>
        <v/>
      </c>
      <c r="C282" s="128" t="b">
        <f t="shared" si="114"/>
        <v>0</v>
      </c>
      <c r="D282" s="136"/>
      <c r="E282" s="143" t="b">
        <f t="shared" si="115"/>
        <v>0</v>
      </c>
      <c r="F282" s="137" t="str">
        <f t="shared" si="116"/>
        <v/>
      </c>
      <c r="G282" s="138"/>
      <c r="H282" s="139"/>
      <c r="I282" s="138"/>
      <c r="J282" s="139"/>
      <c r="K282" s="138"/>
      <c r="L282" s="139"/>
      <c r="M282" s="140" t="str">
        <f t="shared" si="117"/>
        <v/>
      </c>
      <c r="N282" s="534"/>
      <c r="O282" s="534"/>
      <c r="Q282" s="513">
        <f t="shared" si="121"/>
        <v>0</v>
      </c>
      <c r="R282" s="499" t="str">
        <f t="shared" si="118"/>
        <v/>
      </c>
      <c r="T282" s="522">
        <f t="shared" si="104"/>
        <v>0</v>
      </c>
      <c r="U282" s="523">
        <f t="shared" si="105"/>
        <v>0</v>
      </c>
      <c r="V282" s="522">
        <f t="shared" si="106"/>
        <v>0</v>
      </c>
      <c r="W282" s="523">
        <f t="shared" si="107"/>
        <v>0</v>
      </c>
      <c r="X282" s="522">
        <f t="shared" si="108"/>
        <v>0</v>
      </c>
      <c r="Y282" s="523">
        <f t="shared" si="109"/>
        <v>0</v>
      </c>
      <c r="AA282" s="517"/>
      <c r="AB282" s="517" t="e">
        <f t="shared" si="119"/>
        <v>#VALUE!</v>
      </c>
      <c r="AC282" s="524"/>
      <c r="AE282" s="519"/>
      <c r="AF282" s="519"/>
      <c r="AH282" s="499" t="str">
        <f t="shared" si="110"/>
        <v/>
      </c>
    </row>
    <row r="283" spans="1:34" x14ac:dyDescent="0.2">
      <c r="A283" s="134"/>
      <c r="B283" s="135" t="str">
        <f t="shared" si="120"/>
        <v/>
      </c>
      <c r="C283" s="128" t="b">
        <f t="shared" si="114"/>
        <v>0</v>
      </c>
      <c r="D283" s="136"/>
      <c r="E283" s="143" t="b">
        <f t="shared" si="115"/>
        <v>0</v>
      </c>
      <c r="F283" s="137" t="str">
        <f t="shared" si="116"/>
        <v/>
      </c>
      <c r="G283" s="138"/>
      <c r="H283" s="139"/>
      <c r="I283" s="138"/>
      <c r="J283" s="139"/>
      <c r="K283" s="138"/>
      <c r="L283" s="139"/>
      <c r="M283" s="140" t="str">
        <f t="shared" si="117"/>
        <v/>
      </c>
      <c r="N283" s="534"/>
      <c r="O283" s="534"/>
      <c r="Q283" s="513">
        <f t="shared" si="121"/>
        <v>0</v>
      </c>
      <c r="R283" s="499" t="str">
        <f t="shared" si="118"/>
        <v/>
      </c>
      <c r="T283" s="522">
        <f t="shared" si="104"/>
        <v>0</v>
      </c>
      <c r="U283" s="523">
        <f t="shared" si="105"/>
        <v>0</v>
      </c>
      <c r="V283" s="522">
        <f t="shared" si="106"/>
        <v>0</v>
      </c>
      <c r="W283" s="523">
        <f t="shared" si="107"/>
        <v>0</v>
      </c>
      <c r="X283" s="522">
        <f t="shared" si="108"/>
        <v>0</v>
      </c>
      <c r="Y283" s="523">
        <f t="shared" si="109"/>
        <v>0</v>
      </c>
      <c r="AA283" s="517"/>
      <c r="AB283" s="517" t="e">
        <f t="shared" si="119"/>
        <v>#VALUE!</v>
      </c>
      <c r="AC283" s="524"/>
      <c r="AE283" s="519"/>
      <c r="AF283" s="519"/>
      <c r="AH283" s="499" t="str">
        <f t="shared" si="110"/>
        <v/>
      </c>
    </row>
    <row r="284" spans="1:34" x14ac:dyDescent="0.2">
      <c r="A284" s="134"/>
      <c r="B284" s="135" t="str">
        <f t="shared" si="120"/>
        <v/>
      </c>
      <c r="C284" s="128" t="b">
        <f t="shared" si="114"/>
        <v>0</v>
      </c>
      <c r="D284" s="136"/>
      <c r="E284" s="143" t="b">
        <f t="shared" si="115"/>
        <v>0</v>
      </c>
      <c r="F284" s="137" t="str">
        <f t="shared" si="116"/>
        <v/>
      </c>
      <c r="G284" s="138"/>
      <c r="H284" s="139"/>
      <c r="I284" s="138"/>
      <c r="J284" s="139"/>
      <c r="K284" s="138"/>
      <c r="L284" s="139"/>
      <c r="M284" s="140" t="str">
        <f t="shared" si="117"/>
        <v/>
      </c>
      <c r="N284" s="534"/>
      <c r="O284" s="534"/>
      <c r="Q284" s="513">
        <f t="shared" si="121"/>
        <v>0</v>
      </c>
      <c r="R284" s="499" t="str">
        <f t="shared" si="118"/>
        <v/>
      </c>
      <c r="T284" s="522">
        <f t="shared" si="104"/>
        <v>0</v>
      </c>
      <c r="U284" s="523">
        <f t="shared" si="105"/>
        <v>0</v>
      </c>
      <c r="V284" s="522">
        <f t="shared" si="106"/>
        <v>0</v>
      </c>
      <c r="W284" s="523">
        <f t="shared" si="107"/>
        <v>0</v>
      </c>
      <c r="X284" s="522">
        <f t="shared" si="108"/>
        <v>0</v>
      </c>
      <c r="Y284" s="523">
        <f t="shared" si="109"/>
        <v>0</v>
      </c>
      <c r="AA284" s="517"/>
      <c r="AB284" s="517" t="e">
        <f t="shared" si="119"/>
        <v>#VALUE!</v>
      </c>
      <c r="AC284" s="524"/>
      <c r="AE284" s="519"/>
      <c r="AF284" s="519"/>
      <c r="AH284" s="499" t="str">
        <f t="shared" si="110"/>
        <v/>
      </c>
    </row>
    <row r="285" spans="1:34" x14ac:dyDescent="0.2">
      <c r="A285" s="134"/>
      <c r="B285" s="135" t="str">
        <f t="shared" si="120"/>
        <v/>
      </c>
      <c r="C285" s="128" t="b">
        <f t="shared" si="114"/>
        <v>0</v>
      </c>
      <c r="D285" s="136"/>
      <c r="E285" s="143" t="b">
        <f t="shared" si="115"/>
        <v>0</v>
      </c>
      <c r="F285" s="137" t="str">
        <f t="shared" si="116"/>
        <v/>
      </c>
      <c r="G285" s="138"/>
      <c r="H285" s="139"/>
      <c r="I285" s="138"/>
      <c r="J285" s="139"/>
      <c r="K285" s="138"/>
      <c r="L285" s="139"/>
      <c r="M285" s="140" t="str">
        <f t="shared" si="117"/>
        <v/>
      </c>
      <c r="N285" s="534"/>
      <c r="O285" s="534"/>
      <c r="Q285" s="513">
        <f t="shared" si="121"/>
        <v>0</v>
      </c>
      <c r="R285" s="499" t="str">
        <f t="shared" si="118"/>
        <v/>
      </c>
      <c r="T285" s="522">
        <f t="shared" si="104"/>
        <v>0</v>
      </c>
      <c r="U285" s="523">
        <f t="shared" si="105"/>
        <v>0</v>
      </c>
      <c r="V285" s="522">
        <f t="shared" si="106"/>
        <v>0</v>
      </c>
      <c r="W285" s="523">
        <f t="shared" si="107"/>
        <v>0</v>
      </c>
      <c r="X285" s="522">
        <f t="shared" si="108"/>
        <v>0</v>
      </c>
      <c r="Y285" s="523">
        <f t="shared" si="109"/>
        <v>0</v>
      </c>
      <c r="AA285" s="517"/>
      <c r="AB285" s="517" t="e">
        <f t="shared" si="119"/>
        <v>#VALUE!</v>
      </c>
      <c r="AC285" s="524"/>
      <c r="AE285" s="519"/>
      <c r="AF285" s="519"/>
      <c r="AH285" s="499" t="str">
        <f t="shared" si="110"/>
        <v/>
      </c>
    </row>
    <row r="286" spans="1:34" x14ac:dyDescent="0.2">
      <c r="A286" s="134"/>
      <c r="B286" s="135" t="str">
        <f t="shared" si="120"/>
        <v/>
      </c>
      <c r="C286" s="128" t="b">
        <f t="shared" si="114"/>
        <v>0</v>
      </c>
      <c r="D286" s="136"/>
      <c r="E286" s="143" t="b">
        <f t="shared" si="115"/>
        <v>0</v>
      </c>
      <c r="F286" s="137" t="str">
        <f t="shared" si="116"/>
        <v/>
      </c>
      <c r="G286" s="138"/>
      <c r="H286" s="139"/>
      <c r="I286" s="138"/>
      <c r="J286" s="139"/>
      <c r="K286" s="138"/>
      <c r="L286" s="139"/>
      <c r="M286" s="140" t="str">
        <f t="shared" si="117"/>
        <v/>
      </c>
      <c r="N286" s="534"/>
      <c r="O286" s="534"/>
      <c r="Q286" s="513">
        <f t="shared" si="121"/>
        <v>0</v>
      </c>
      <c r="R286" s="499" t="str">
        <f t="shared" si="118"/>
        <v/>
      </c>
      <c r="T286" s="522">
        <f t="shared" si="104"/>
        <v>0</v>
      </c>
      <c r="U286" s="523">
        <f t="shared" si="105"/>
        <v>0</v>
      </c>
      <c r="V286" s="522">
        <f t="shared" si="106"/>
        <v>0</v>
      </c>
      <c r="W286" s="523">
        <f t="shared" si="107"/>
        <v>0</v>
      </c>
      <c r="X286" s="522">
        <f t="shared" si="108"/>
        <v>0</v>
      </c>
      <c r="Y286" s="523">
        <f t="shared" si="109"/>
        <v>0</v>
      </c>
      <c r="AA286" s="517"/>
      <c r="AB286" s="517" t="e">
        <f t="shared" si="119"/>
        <v>#VALUE!</v>
      </c>
      <c r="AC286" s="524"/>
      <c r="AE286" s="519"/>
      <c r="AF286" s="519"/>
      <c r="AH286" s="499" t="str">
        <f t="shared" si="110"/>
        <v/>
      </c>
    </row>
    <row r="287" spans="1:34" x14ac:dyDescent="0.2">
      <c r="A287" s="134"/>
      <c r="B287" s="135" t="str">
        <f t="shared" si="120"/>
        <v/>
      </c>
      <c r="C287" s="128" t="b">
        <f t="shared" si="114"/>
        <v>0</v>
      </c>
      <c r="D287" s="136"/>
      <c r="E287" s="143" t="b">
        <f t="shared" si="115"/>
        <v>0</v>
      </c>
      <c r="F287" s="137" t="str">
        <f t="shared" si="116"/>
        <v/>
      </c>
      <c r="G287" s="138"/>
      <c r="H287" s="139"/>
      <c r="I287" s="138"/>
      <c r="J287" s="139"/>
      <c r="K287" s="138"/>
      <c r="L287" s="139"/>
      <c r="M287" s="140" t="str">
        <f t="shared" si="117"/>
        <v/>
      </c>
      <c r="N287" s="534"/>
      <c r="O287" s="534"/>
      <c r="Q287" s="513">
        <f t="shared" si="121"/>
        <v>0</v>
      </c>
      <c r="R287" s="499" t="str">
        <f t="shared" si="118"/>
        <v/>
      </c>
      <c r="T287" s="522">
        <f t="shared" si="104"/>
        <v>0</v>
      </c>
      <c r="U287" s="523">
        <f t="shared" si="105"/>
        <v>0</v>
      </c>
      <c r="V287" s="522">
        <f t="shared" si="106"/>
        <v>0</v>
      </c>
      <c r="W287" s="523">
        <f t="shared" si="107"/>
        <v>0</v>
      </c>
      <c r="X287" s="522">
        <f t="shared" si="108"/>
        <v>0</v>
      </c>
      <c r="Y287" s="523">
        <f t="shared" si="109"/>
        <v>0</v>
      </c>
      <c r="AA287" s="517"/>
      <c r="AB287" s="517" t="e">
        <f t="shared" si="119"/>
        <v>#VALUE!</v>
      </c>
      <c r="AC287" s="524"/>
      <c r="AE287" s="519"/>
      <c r="AF287" s="519"/>
      <c r="AH287" s="499" t="str">
        <f t="shared" si="110"/>
        <v/>
      </c>
    </row>
    <row r="288" spans="1:34" x14ac:dyDescent="0.2">
      <c r="A288" s="134"/>
      <c r="B288" s="135" t="str">
        <f t="shared" si="120"/>
        <v/>
      </c>
      <c r="C288" s="128" t="b">
        <f t="shared" si="114"/>
        <v>0</v>
      </c>
      <c r="D288" s="136"/>
      <c r="E288" s="143" t="b">
        <f t="shared" si="115"/>
        <v>0</v>
      </c>
      <c r="F288" s="137" t="str">
        <f t="shared" si="116"/>
        <v/>
      </c>
      <c r="G288" s="138"/>
      <c r="H288" s="139"/>
      <c r="I288" s="138"/>
      <c r="J288" s="139"/>
      <c r="K288" s="138"/>
      <c r="L288" s="139"/>
      <c r="M288" s="140" t="str">
        <f t="shared" si="117"/>
        <v/>
      </c>
      <c r="N288" s="534"/>
      <c r="O288" s="534"/>
      <c r="Q288" s="513">
        <f t="shared" si="121"/>
        <v>0</v>
      </c>
      <c r="R288" s="499" t="str">
        <f t="shared" si="118"/>
        <v/>
      </c>
      <c r="T288" s="522">
        <f t="shared" si="104"/>
        <v>0</v>
      </c>
      <c r="U288" s="523">
        <f t="shared" si="105"/>
        <v>0</v>
      </c>
      <c r="V288" s="522">
        <f t="shared" si="106"/>
        <v>0</v>
      </c>
      <c r="W288" s="523">
        <f t="shared" si="107"/>
        <v>0</v>
      </c>
      <c r="X288" s="522">
        <f t="shared" si="108"/>
        <v>0</v>
      </c>
      <c r="Y288" s="523">
        <f t="shared" si="109"/>
        <v>0</v>
      </c>
      <c r="AA288" s="517"/>
      <c r="AB288" s="517" t="e">
        <f t="shared" si="119"/>
        <v>#VALUE!</v>
      </c>
      <c r="AC288" s="524"/>
      <c r="AE288" s="519"/>
      <c r="AF288" s="519"/>
      <c r="AH288" s="499" t="str">
        <f t="shared" si="110"/>
        <v/>
      </c>
    </row>
    <row r="289" spans="1:34" x14ac:dyDescent="0.2">
      <c r="A289" s="134"/>
      <c r="B289" s="135" t="str">
        <f t="shared" si="120"/>
        <v/>
      </c>
      <c r="C289" s="128" t="b">
        <f t="shared" si="114"/>
        <v>0</v>
      </c>
      <c r="D289" s="136"/>
      <c r="E289" s="143" t="b">
        <f t="shared" si="115"/>
        <v>0</v>
      </c>
      <c r="F289" s="137" t="str">
        <f t="shared" si="116"/>
        <v/>
      </c>
      <c r="G289" s="138"/>
      <c r="H289" s="139"/>
      <c r="I289" s="138"/>
      <c r="J289" s="139"/>
      <c r="K289" s="138"/>
      <c r="L289" s="139"/>
      <c r="M289" s="140" t="str">
        <f t="shared" si="117"/>
        <v/>
      </c>
      <c r="N289" s="534"/>
      <c r="O289" s="534"/>
      <c r="Q289" s="513">
        <f t="shared" si="121"/>
        <v>0</v>
      </c>
      <c r="R289" s="499" t="str">
        <f t="shared" si="118"/>
        <v/>
      </c>
      <c r="T289" s="522">
        <f t="shared" si="104"/>
        <v>0</v>
      </c>
      <c r="U289" s="523">
        <f t="shared" si="105"/>
        <v>0</v>
      </c>
      <c r="V289" s="522">
        <f t="shared" si="106"/>
        <v>0</v>
      </c>
      <c r="W289" s="523">
        <f t="shared" si="107"/>
        <v>0</v>
      </c>
      <c r="X289" s="522">
        <f t="shared" si="108"/>
        <v>0</v>
      </c>
      <c r="Y289" s="523">
        <f t="shared" si="109"/>
        <v>0</v>
      </c>
      <c r="AA289" s="517"/>
      <c r="AB289" s="517" t="e">
        <f t="shared" si="119"/>
        <v>#VALUE!</v>
      </c>
      <c r="AC289" s="524"/>
      <c r="AE289" s="519"/>
      <c r="AF289" s="519"/>
      <c r="AH289" s="499" t="str">
        <f t="shared" si="110"/>
        <v/>
      </c>
    </row>
    <row r="290" spans="1:34" x14ac:dyDescent="0.2">
      <c r="A290" s="134"/>
      <c r="B290" s="135" t="str">
        <f t="shared" si="120"/>
        <v/>
      </c>
      <c r="C290" s="128" t="b">
        <f t="shared" si="114"/>
        <v>0</v>
      </c>
      <c r="D290" s="136"/>
      <c r="E290" s="143" t="b">
        <f t="shared" si="115"/>
        <v>0</v>
      </c>
      <c r="F290" s="137" t="str">
        <f t="shared" si="116"/>
        <v/>
      </c>
      <c r="G290" s="138"/>
      <c r="H290" s="139"/>
      <c r="I290" s="138"/>
      <c r="J290" s="139"/>
      <c r="K290" s="138"/>
      <c r="L290" s="139"/>
      <c r="M290" s="140" t="str">
        <f t="shared" si="117"/>
        <v/>
      </c>
      <c r="N290" s="534"/>
      <c r="O290" s="534"/>
      <c r="Q290" s="513">
        <f t="shared" si="121"/>
        <v>0</v>
      </c>
      <c r="R290" s="499" t="str">
        <f t="shared" si="118"/>
        <v/>
      </c>
      <c r="T290" s="522">
        <f t="shared" si="104"/>
        <v>0</v>
      </c>
      <c r="U290" s="523">
        <f t="shared" si="105"/>
        <v>0</v>
      </c>
      <c r="V290" s="522">
        <f t="shared" si="106"/>
        <v>0</v>
      </c>
      <c r="W290" s="523">
        <f t="shared" si="107"/>
        <v>0</v>
      </c>
      <c r="X290" s="522">
        <f t="shared" si="108"/>
        <v>0</v>
      </c>
      <c r="Y290" s="523">
        <f t="shared" si="109"/>
        <v>0</v>
      </c>
      <c r="AA290" s="517"/>
      <c r="AB290" s="517" t="e">
        <f t="shared" si="119"/>
        <v>#VALUE!</v>
      </c>
      <c r="AC290" s="524"/>
      <c r="AE290" s="519"/>
      <c r="AF290" s="519"/>
      <c r="AH290" s="499" t="str">
        <f t="shared" si="110"/>
        <v/>
      </c>
    </row>
    <row r="291" spans="1:34" x14ac:dyDescent="0.2">
      <c r="A291" s="134"/>
      <c r="B291" s="135" t="str">
        <f t="shared" si="120"/>
        <v/>
      </c>
      <c r="C291" s="128" t="b">
        <f t="shared" si="114"/>
        <v>0</v>
      </c>
      <c r="D291" s="136"/>
      <c r="E291" s="143" t="b">
        <f t="shared" si="115"/>
        <v>0</v>
      </c>
      <c r="F291" s="137" t="str">
        <f t="shared" si="116"/>
        <v/>
      </c>
      <c r="G291" s="138"/>
      <c r="H291" s="139"/>
      <c r="I291" s="138"/>
      <c r="J291" s="139"/>
      <c r="K291" s="138"/>
      <c r="L291" s="139"/>
      <c r="M291" s="140" t="str">
        <f t="shared" si="117"/>
        <v/>
      </c>
      <c r="N291" s="534"/>
      <c r="O291" s="534"/>
      <c r="Q291" s="513">
        <f t="shared" si="121"/>
        <v>0</v>
      </c>
      <c r="R291" s="499" t="str">
        <f t="shared" si="118"/>
        <v/>
      </c>
      <c r="T291" s="522">
        <f t="shared" si="104"/>
        <v>0</v>
      </c>
      <c r="U291" s="523">
        <f t="shared" si="105"/>
        <v>0</v>
      </c>
      <c r="V291" s="522">
        <f t="shared" si="106"/>
        <v>0</v>
      </c>
      <c r="W291" s="523">
        <f t="shared" si="107"/>
        <v>0</v>
      </c>
      <c r="X291" s="522">
        <f t="shared" si="108"/>
        <v>0</v>
      </c>
      <c r="Y291" s="523">
        <f t="shared" si="109"/>
        <v>0</v>
      </c>
      <c r="AA291" s="517"/>
      <c r="AB291" s="517" t="e">
        <f t="shared" si="119"/>
        <v>#VALUE!</v>
      </c>
      <c r="AC291" s="524"/>
      <c r="AE291" s="519"/>
      <c r="AF291" s="519"/>
      <c r="AH291" s="499" t="str">
        <f t="shared" si="110"/>
        <v/>
      </c>
    </row>
    <row r="292" spans="1:34" x14ac:dyDescent="0.2">
      <c r="A292" s="134"/>
      <c r="B292" s="135" t="str">
        <f t="shared" si="120"/>
        <v/>
      </c>
      <c r="C292" s="128" t="b">
        <f t="shared" si="114"/>
        <v>0</v>
      </c>
      <c r="D292" s="136"/>
      <c r="E292" s="143" t="b">
        <f t="shared" si="115"/>
        <v>0</v>
      </c>
      <c r="F292" s="137" t="str">
        <f t="shared" si="116"/>
        <v/>
      </c>
      <c r="G292" s="138"/>
      <c r="H292" s="139"/>
      <c r="I292" s="138"/>
      <c r="J292" s="139"/>
      <c r="K292" s="138"/>
      <c r="L292" s="139"/>
      <c r="M292" s="140" t="str">
        <f t="shared" si="117"/>
        <v/>
      </c>
      <c r="N292" s="534"/>
      <c r="O292" s="534"/>
      <c r="Q292" s="513">
        <f t="shared" si="121"/>
        <v>0</v>
      </c>
      <c r="R292" s="499" t="str">
        <f t="shared" si="118"/>
        <v/>
      </c>
      <c r="T292" s="522">
        <f t="shared" si="104"/>
        <v>0</v>
      </c>
      <c r="U292" s="523">
        <f t="shared" si="105"/>
        <v>0</v>
      </c>
      <c r="V292" s="522">
        <f t="shared" si="106"/>
        <v>0</v>
      </c>
      <c r="W292" s="523">
        <f t="shared" si="107"/>
        <v>0</v>
      </c>
      <c r="X292" s="522">
        <f t="shared" si="108"/>
        <v>0</v>
      </c>
      <c r="Y292" s="523">
        <f t="shared" si="109"/>
        <v>0</v>
      </c>
      <c r="AA292" s="517"/>
      <c r="AB292" s="517" t="e">
        <f t="shared" si="119"/>
        <v>#VALUE!</v>
      </c>
      <c r="AC292" s="524"/>
      <c r="AE292" s="519"/>
      <c r="AF292" s="519"/>
      <c r="AH292" s="499" t="str">
        <f t="shared" si="110"/>
        <v/>
      </c>
    </row>
    <row r="293" spans="1:34" x14ac:dyDescent="0.2">
      <c r="A293" s="134"/>
      <c r="B293" s="135" t="str">
        <f t="shared" si="120"/>
        <v/>
      </c>
      <c r="C293" s="128" t="b">
        <f t="shared" si="114"/>
        <v>0</v>
      </c>
      <c r="D293" s="136"/>
      <c r="E293" s="143" t="b">
        <f t="shared" si="115"/>
        <v>0</v>
      </c>
      <c r="F293" s="137" t="str">
        <f t="shared" si="116"/>
        <v/>
      </c>
      <c r="G293" s="138"/>
      <c r="H293" s="139"/>
      <c r="I293" s="138"/>
      <c r="J293" s="139"/>
      <c r="K293" s="138"/>
      <c r="L293" s="139"/>
      <c r="M293" s="140" t="str">
        <f t="shared" si="117"/>
        <v/>
      </c>
      <c r="N293" s="534"/>
      <c r="O293" s="534"/>
      <c r="Q293" s="513">
        <f t="shared" si="121"/>
        <v>0</v>
      </c>
      <c r="R293" s="499" t="str">
        <f t="shared" si="118"/>
        <v/>
      </c>
      <c r="T293" s="522">
        <f t="shared" si="104"/>
        <v>0</v>
      </c>
      <c r="U293" s="523">
        <f t="shared" si="105"/>
        <v>0</v>
      </c>
      <c r="V293" s="522">
        <f t="shared" si="106"/>
        <v>0</v>
      </c>
      <c r="W293" s="523">
        <f t="shared" si="107"/>
        <v>0</v>
      </c>
      <c r="X293" s="522">
        <f t="shared" si="108"/>
        <v>0</v>
      </c>
      <c r="Y293" s="523">
        <f t="shared" si="109"/>
        <v>0</v>
      </c>
      <c r="AA293" s="517"/>
      <c r="AB293" s="517" t="e">
        <f t="shared" si="119"/>
        <v>#VALUE!</v>
      </c>
      <c r="AC293" s="524"/>
      <c r="AE293" s="519"/>
      <c r="AF293" s="519"/>
      <c r="AH293" s="499" t="str">
        <f t="shared" si="110"/>
        <v/>
      </c>
    </row>
    <row r="294" spans="1:34" x14ac:dyDescent="0.2">
      <c r="A294" s="134"/>
      <c r="B294" s="135" t="str">
        <f t="shared" si="120"/>
        <v/>
      </c>
      <c r="C294" s="128" t="b">
        <f t="shared" si="114"/>
        <v>0</v>
      </c>
      <c r="D294" s="136"/>
      <c r="E294" s="143" t="b">
        <f t="shared" si="115"/>
        <v>0</v>
      </c>
      <c r="F294" s="137" t="str">
        <f t="shared" si="116"/>
        <v/>
      </c>
      <c r="G294" s="138"/>
      <c r="H294" s="139"/>
      <c r="I294" s="138"/>
      <c r="J294" s="139"/>
      <c r="K294" s="138"/>
      <c r="L294" s="139"/>
      <c r="M294" s="140" t="str">
        <f t="shared" si="117"/>
        <v/>
      </c>
      <c r="N294" s="534"/>
      <c r="O294" s="534"/>
      <c r="Q294" s="513">
        <f t="shared" si="121"/>
        <v>0</v>
      </c>
      <c r="R294" s="499" t="str">
        <f t="shared" si="118"/>
        <v/>
      </c>
      <c r="T294" s="522">
        <f t="shared" si="104"/>
        <v>0</v>
      </c>
      <c r="U294" s="523">
        <f t="shared" si="105"/>
        <v>0</v>
      </c>
      <c r="V294" s="522">
        <f t="shared" si="106"/>
        <v>0</v>
      </c>
      <c r="W294" s="523">
        <f t="shared" si="107"/>
        <v>0</v>
      </c>
      <c r="X294" s="522">
        <f t="shared" si="108"/>
        <v>0</v>
      </c>
      <c r="Y294" s="523">
        <f t="shared" si="109"/>
        <v>0</v>
      </c>
      <c r="AA294" s="517"/>
      <c r="AB294" s="517" t="e">
        <f t="shared" si="119"/>
        <v>#VALUE!</v>
      </c>
      <c r="AC294" s="524"/>
      <c r="AE294" s="519"/>
      <c r="AF294" s="519"/>
      <c r="AH294" s="499" t="str">
        <f t="shared" si="110"/>
        <v/>
      </c>
    </row>
    <row r="295" spans="1:34" x14ac:dyDescent="0.2">
      <c r="A295" s="134"/>
      <c r="B295" s="135" t="str">
        <f t="shared" si="120"/>
        <v/>
      </c>
      <c r="C295" s="128" t="b">
        <f t="shared" si="114"/>
        <v>0</v>
      </c>
      <c r="D295" s="136"/>
      <c r="E295" s="143" t="b">
        <f t="shared" si="115"/>
        <v>0</v>
      </c>
      <c r="F295" s="137" t="str">
        <f t="shared" si="116"/>
        <v/>
      </c>
      <c r="G295" s="138"/>
      <c r="H295" s="139"/>
      <c r="I295" s="138"/>
      <c r="J295" s="139"/>
      <c r="K295" s="138"/>
      <c r="L295" s="139"/>
      <c r="M295" s="140" t="str">
        <f t="shared" si="117"/>
        <v/>
      </c>
      <c r="N295" s="534"/>
      <c r="O295" s="534"/>
      <c r="Q295" s="513">
        <f t="shared" si="121"/>
        <v>0</v>
      </c>
      <c r="R295" s="499" t="str">
        <f t="shared" si="118"/>
        <v/>
      </c>
      <c r="T295" s="522">
        <f t="shared" si="104"/>
        <v>0</v>
      </c>
      <c r="U295" s="523">
        <f t="shared" si="105"/>
        <v>0</v>
      </c>
      <c r="V295" s="522">
        <f t="shared" si="106"/>
        <v>0</v>
      </c>
      <c r="W295" s="523">
        <f t="shared" si="107"/>
        <v>0</v>
      </c>
      <c r="X295" s="522">
        <f t="shared" si="108"/>
        <v>0</v>
      </c>
      <c r="Y295" s="523">
        <f t="shared" si="109"/>
        <v>0</v>
      </c>
      <c r="AA295" s="517"/>
      <c r="AB295" s="517" t="e">
        <f t="shared" si="119"/>
        <v>#VALUE!</v>
      </c>
      <c r="AC295" s="524"/>
      <c r="AE295" s="519"/>
      <c r="AF295" s="519"/>
      <c r="AH295" s="499" t="str">
        <f t="shared" si="110"/>
        <v/>
      </c>
    </row>
    <row r="296" spans="1:34" x14ac:dyDescent="0.2">
      <c r="A296" s="134"/>
      <c r="B296" s="135" t="str">
        <f t="shared" si="120"/>
        <v/>
      </c>
      <c r="C296" s="128" t="b">
        <f t="shared" si="114"/>
        <v>0</v>
      </c>
      <c r="D296" s="136"/>
      <c r="E296" s="143" t="b">
        <f t="shared" si="115"/>
        <v>0</v>
      </c>
      <c r="F296" s="137" t="str">
        <f t="shared" si="116"/>
        <v/>
      </c>
      <c r="G296" s="138"/>
      <c r="H296" s="139"/>
      <c r="I296" s="138"/>
      <c r="J296" s="139"/>
      <c r="K296" s="138"/>
      <c r="L296" s="139"/>
      <c r="M296" s="140" t="str">
        <f t="shared" si="117"/>
        <v/>
      </c>
      <c r="N296" s="534"/>
      <c r="O296" s="534"/>
      <c r="Q296" s="513">
        <f t="shared" si="121"/>
        <v>0</v>
      </c>
      <c r="R296" s="499" t="str">
        <f t="shared" si="118"/>
        <v/>
      </c>
      <c r="T296" s="522">
        <f t="shared" si="104"/>
        <v>0</v>
      </c>
      <c r="U296" s="523">
        <f t="shared" si="105"/>
        <v>0</v>
      </c>
      <c r="V296" s="522">
        <f t="shared" si="106"/>
        <v>0</v>
      </c>
      <c r="W296" s="523">
        <f t="shared" si="107"/>
        <v>0</v>
      </c>
      <c r="X296" s="522">
        <f t="shared" si="108"/>
        <v>0</v>
      </c>
      <c r="Y296" s="523">
        <f t="shared" si="109"/>
        <v>0</v>
      </c>
      <c r="AA296" s="517"/>
      <c r="AB296" s="517" t="e">
        <f t="shared" si="119"/>
        <v>#VALUE!</v>
      </c>
      <c r="AC296" s="524"/>
      <c r="AE296" s="519"/>
      <c r="AF296" s="519"/>
      <c r="AH296" s="499" t="str">
        <f t="shared" si="110"/>
        <v/>
      </c>
    </row>
    <row r="297" spans="1:34" x14ac:dyDescent="0.2">
      <c r="A297" s="134"/>
      <c r="B297" s="135" t="str">
        <f t="shared" si="120"/>
        <v/>
      </c>
      <c r="C297" s="128" t="b">
        <f t="shared" si="114"/>
        <v>0</v>
      </c>
      <c r="D297" s="136"/>
      <c r="E297" s="143" t="b">
        <f t="shared" si="115"/>
        <v>0</v>
      </c>
      <c r="F297" s="137" t="str">
        <f t="shared" si="116"/>
        <v/>
      </c>
      <c r="G297" s="138"/>
      <c r="H297" s="139"/>
      <c r="I297" s="138"/>
      <c r="J297" s="139"/>
      <c r="K297" s="138"/>
      <c r="L297" s="139"/>
      <c r="M297" s="140" t="str">
        <f t="shared" si="117"/>
        <v/>
      </c>
      <c r="N297" s="534"/>
      <c r="O297" s="534"/>
      <c r="Q297" s="513">
        <f t="shared" si="121"/>
        <v>0</v>
      </c>
      <c r="R297" s="499" t="str">
        <f t="shared" si="118"/>
        <v/>
      </c>
      <c r="T297" s="522">
        <f t="shared" si="104"/>
        <v>0</v>
      </c>
      <c r="U297" s="523">
        <f t="shared" si="105"/>
        <v>0</v>
      </c>
      <c r="V297" s="522">
        <f t="shared" si="106"/>
        <v>0</v>
      </c>
      <c r="W297" s="523">
        <f t="shared" si="107"/>
        <v>0</v>
      </c>
      <c r="X297" s="522">
        <f t="shared" si="108"/>
        <v>0</v>
      </c>
      <c r="Y297" s="523">
        <f t="shared" si="109"/>
        <v>0</v>
      </c>
      <c r="AA297" s="517"/>
      <c r="AB297" s="517" t="e">
        <f t="shared" si="119"/>
        <v>#VALUE!</v>
      </c>
      <c r="AC297" s="524"/>
      <c r="AE297" s="519"/>
      <c r="AF297" s="519"/>
      <c r="AH297" s="499" t="str">
        <f t="shared" si="110"/>
        <v/>
      </c>
    </row>
    <row r="298" spans="1:34" x14ac:dyDescent="0.2">
      <c r="A298" s="134"/>
      <c r="B298" s="135" t="str">
        <f t="shared" si="120"/>
        <v/>
      </c>
      <c r="C298" s="128" t="b">
        <f t="shared" si="114"/>
        <v>0</v>
      </c>
      <c r="D298" s="136"/>
      <c r="E298" s="143" t="b">
        <f t="shared" si="115"/>
        <v>0</v>
      </c>
      <c r="F298" s="137" t="str">
        <f t="shared" si="116"/>
        <v/>
      </c>
      <c r="G298" s="138"/>
      <c r="H298" s="139"/>
      <c r="I298" s="138"/>
      <c r="J298" s="139"/>
      <c r="K298" s="138"/>
      <c r="L298" s="139"/>
      <c r="M298" s="140" t="str">
        <f t="shared" si="117"/>
        <v/>
      </c>
      <c r="N298" s="534"/>
      <c r="O298" s="534"/>
      <c r="Q298" s="513">
        <f t="shared" si="121"/>
        <v>0</v>
      </c>
      <c r="R298" s="499" t="str">
        <f t="shared" si="118"/>
        <v/>
      </c>
      <c r="T298" s="522">
        <f t="shared" si="104"/>
        <v>0</v>
      </c>
      <c r="U298" s="523">
        <f t="shared" si="105"/>
        <v>0</v>
      </c>
      <c r="V298" s="522">
        <f t="shared" si="106"/>
        <v>0</v>
      </c>
      <c r="W298" s="523">
        <f t="shared" si="107"/>
        <v>0</v>
      </c>
      <c r="X298" s="522">
        <f t="shared" si="108"/>
        <v>0</v>
      </c>
      <c r="Y298" s="523">
        <f t="shared" si="109"/>
        <v>0</v>
      </c>
      <c r="AA298" s="517"/>
      <c r="AB298" s="517" t="e">
        <f t="shared" si="119"/>
        <v>#VALUE!</v>
      </c>
      <c r="AC298" s="524"/>
      <c r="AE298" s="519"/>
      <c r="AF298" s="519"/>
      <c r="AH298" s="499" t="str">
        <f t="shared" si="110"/>
        <v/>
      </c>
    </row>
    <row r="299" spans="1:34" x14ac:dyDescent="0.2">
      <c r="A299" s="134"/>
      <c r="B299" s="135" t="str">
        <f t="shared" si="120"/>
        <v/>
      </c>
      <c r="C299" s="128" t="b">
        <f t="shared" si="114"/>
        <v>0</v>
      </c>
      <c r="D299" s="136"/>
      <c r="E299" s="143" t="b">
        <f t="shared" si="115"/>
        <v>0</v>
      </c>
      <c r="F299" s="137" t="str">
        <f t="shared" si="116"/>
        <v/>
      </c>
      <c r="G299" s="138"/>
      <c r="H299" s="139"/>
      <c r="I299" s="138"/>
      <c r="J299" s="139"/>
      <c r="K299" s="138"/>
      <c r="L299" s="139"/>
      <c r="M299" s="140" t="str">
        <f t="shared" si="117"/>
        <v/>
      </c>
      <c r="N299" s="534"/>
      <c r="O299" s="534"/>
      <c r="Q299" s="513">
        <f t="shared" si="121"/>
        <v>0</v>
      </c>
      <c r="R299" s="499" t="str">
        <f t="shared" si="118"/>
        <v/>
      </c>
      <c r="T299" s="522">
        <f t="shared" si="104"/>
        <v>0</v>
      </c>
      <c r="U299" s="523">
        <f t="shared" si="105"/>
        <v>0</v>
      </c>
      <c r="V299" s="522">
        <f t="shared" si="106"/>
        <v>0</v>
      </c>
      <c r="W299" s="523">
        <f t="shared" si="107"/>
        <v>0</v>
      </c>
      <c r="X299" s="522">
        <f t="shared" si="108"/>
        <v>0</v>
      </c>
      <c r="Y299" s="523">
        <f t="shared" si="109"/>
        <v>0</v>
      </c>
      <c r="AA299" s="517"/>
      <c r="AB299" s="517" t="e">
        <f t="shared" si="119"/>
        <v>#VALUE!</v>
      </c>
      <c r="AC299" s="524"/>
      <c r="AE299" s="519"/>
      <c r="AF299" s="519"/>
      <c r="AH299" s="499" t="str">
        <f t="shared" si="110"/>
        <v/>
      </c>
    </row>
    <row r="300" spans="1:34" ht="13.5" thickBot="1" x14ac:dyDescent="0.25">
      <c r="A300" s="179"/>
      <c r="B300" s="135" t="str">
        <f t="shared" si="120"/>
        <v/>
      </c>
      <c r="C300" s="128" t="b">
        <f t="shared" si="114"/>
        <v>0</v>
      </c>
      <c r="D300" s="180"/>
      <c r="E300" s="143" t="b">
        <f t="shared" si="115"/>
        <v>0</v>
      </c>
      <c r="F300" s="137" t="str">
        <f t="shared" si="116"/>
        <v/>
      </c>
      <c r="G300" s="138"/>
      <c r="H300" s="139"/>
      <c r="I300" s="138"/>
      <c r="J300" s="139"/>
      <c r="K300" s="138"/>
      <c r="L300" s="139"/>
      <c r="M300" s="140" t="str">
        <f t="shared" si="117"/>
        <v/>
      </c>
      <c r="N300" s="534"/>
      <c r="O300" s="534"/>
      <c r="Q300" s="513">
        <f t="shared" si="121"/>
        <v>0</v>
      </c>
      <c r="R300" s="499" t="str">
        <f t="shared" si="118"/>
        <v/>
      </c>
      <c r="T300" s="522">
        <f t="shared" si="104"/>
        <v>0</v>
      </c>
      <c r="U300" s="523">
        <f t="shared" si="105"/>
        <v>0</v>
      </c>
      <c r="V300" s="522">
        <f t="shared" si="106"/>
        <v>0</v>
      </c>
      <c r="W300" s="523">
        <f t="shared" si="107"/>
        <v>0</v>
      </c>
      <c r="X300" s="522">
        <f t="shared" si="108"/>
        <v>0</v>
      </c>
      <c r="Y300" s="523">
        <f t="shared" si="109"/>
        <v>0</v>
      </c>
      <c r="AA300" s="517"/>
      <c r="AB300" s="517" t="e">
        <f t="shared" si="119"/>
        <v>#VALUE!</v>
      </c>
      <c r="AC300" s="524"/>
      <c r="AE300" s="519"/>
      <c r="AF300" s="519"/>
      <c r="AH300" s="499" t="str">
        <f t="shared" si="110"/>
        <v/>
      </c>
    </row>
    <row r="301" spans="1:34" ht="14.25" thickTop="1" thickBot="1" x14ac:dyDescent="0.25">
      <c r="A301" s="170"/>
      <c r="B301" s="171"/>
      <c r="C301" s="172"/>
      <c r="D301" s="173"/>
      <c r="E301" s="173"/>
      <c r="F301" s="174"/>
      <c r="G301" s="175"/>
      <c r="H301" s="175"/>
      <c r="I301" s="175"/>
      <c r="J301" s="175"/>
      <c r="K301" s="175"/>
      <c r="L301" s="175"/>
      <c r="M301" s="176" t="str">
        <f>IF(SUM(G301:L301)&gt;0.00001,M300+G301-H301+K301-L301,"")</f>
        <v/>
      </c>
      <c r="N301" s="534"/>
      <c r="O301" s="534"/>
      <c r="Q301" s="513"/>
      <c r="T301" s="522">
        <f t="shared" si="104"/>
        <v>0</v>
      </c>
      <c r="U301" s="523">
        <f t="shared" si="105"/>
        <v>0</v>
      </c>
      <c r="V301" s="522">
        <f t="shared" si="106"/>
        <v>0</v>
      </c>
      <c r="W301" s="523">
        <f t="shared" si="107"/>
        <v>0</v>
      </c>
      <c r="X301" s="522">
        <f t="shared" si="108"/>
        <v>0</v>
      </c>
      <c r="Y301" s="523">
        <f t="shared" si="109"/>
        <v>0</v>
      </c>
      <c r="AA301" s="517"/>
      <c r="AB301" s="517"/>
      <c r="AC301" s="530"/>
      <c r="AE301" s="519"/>
      <c r="AF301" s="519"/>
      <c r="AH301" s="499" t="str">
        <f t="shared" si="110"/>
        <v/>
      </c>
    </row>
    <row r="302" spans="1:34" ht="13.5" thickTop="1" x14ac:dyDescent="0.2">
      <c r="A302" s="702" t="s">
        <v>15</v>
      </c>
      <c r="B302" s="703"/>
      <c r="C302" s="703"/>
      <c r="D302" s="703"/>
      <c r="E302" s="703"/>
      <c r="F302" s="703"/>
      <c r="G302" s="708" t="s">
        <v>9</v>
      </c>
      <c r="H302" s="708"/>
      <c r="I302" s="697" t="str">
        <f>I8</f>
        <v>BANCA XXXX</v>
      </c>
      <c r="J302" s="698"/>
      <c r="K302" s="696" t="str">
        <f>K8</f>
        <v>BANCA Agricola pop</v>
      </c>
      <c r="L302" s="696"/>
      <c r="M302" s="692" t="s">
        <v>7</v>
      </c>
      <c r="N302" s="505"/>
      <c r="O302" s="505"/>
      <c r="Q302" s="513"/>
      <c r="T302" s="522" t="str">
        <f t="shared" si="104"/>
        <v>C A S S A</v>
      </c>
      <c r="U302" s="523">
        <f t="shared" si="105"/>
        <v>0</v>
      </c>
      <c r="V302" s="522" t="str">
        <f t="shared" si="106"/>
        <v>BANCA XXXX</v>
      </c>
      <c r="W302" s="523">
        <f t="shared" si="107"/>
        <v>0</v>
      </c>
      <c r="X302" s="522" t="str">
        <f t="shared" si="108"/>
        <v>BANCA Agricola pop</v>
      </c>
      <c r="Y302" s="523">
        <f t="shared" si="109"/>
        <v>0</v>
      </c>
      <c r="AA302" s="517"/>
      <c r="AB302" s="517"/>
      <c r="AC302" s="530"/>
      <c r="AE302" s="519"/>
      <c r="AF302" s="519"/>
      <c r="AH302" s="499" t="str">
        <f t="shared" si="110"/>
        <v/>
      </c>
    </row>
    <row r="303" spans="1:34" x14ac:dyDescent="0.2">
      <c r="A303" s="704"/>
      <c r="B303" s="705"/>
      <c r="C303" s="705"/>
      <c r="D303" s="705"/>
      <c r="E303" s="705"/>
      <c r="F303" s="705"/>
      <c r="G303" s="152" t="s">
        <v>2</v>
      </c>
      <c r="H303" s="152" t="s">
        <v>3</v>
      </c>
      <c r="I303" s="152" t="s">
        <v>2</v>
      </c>
      <c r="J303" s="152" t="s">
        <v>3</v>
      </c>
      <c r="K303" s="152" t="s">
        <v>2</v>
      </c>
      <c r="L303" s="152" t="s">
        <v>3</v>
      </c>
      <c r="M303" s="693"/>
      <c r="N303" s="505"/>
      <c r="O303" s="505"/>
      <c r="Q303" s="513"/>
      <c r="T303" s="522" t="str">
        <f t="shared" si="104"/>
        <v>ENTRATE</v>
      </c>
      <c r="U303" s="523" t="str">
        <f t="shared" si="105"/>
        <v>USCITE</v>
      </c>
      <c r="V303" s="522" t="str">
        <f t="shared" si="106"/>
        <v>ENTRATE</v>
      </c>
      <c r="W303" s="523" t="str">
        <f t="shared" si="107"/>
        <v>USCITE</v>
      </c>
      <c r="X303" s="522" t="str">
        <f t="shared" si="108"/>
        <v>ENTRATE</v>
      </c>
      <c r="Y303" s="523" t="str">
        <f t="shared" si="109"/>
        <v>USCITE</v>
      </c>
      <c r="AA303" s="517"/>
      <c r="AB303" s="517"/>
      <c r="AC303" s="530"/>
      <c r="AE303" s="519"/>
      <c r="AF303" s="519"/>
      <c r="AH303" s="499" t="str">
        <f t="shared" si="110"/>
        <v/>
      </c>
    </row>
    <row r="304" spans="1:34" x14ac:dyDescent="0.2">
      <c r="A304" s="694" t="s">
        <v>12</v>
      </c>
      <c r="B304" s="695"/>
      <c r="C304" s="695"/>
      <c r="D304" s="695"/>
      <c r="E304" s="695"/>
      <c r="F304" s="695"/>
      <c r="G304" s="153">
        <f t="shared" ref="G304:L304" si="122">SUM(G275:G300)</f>
        <v>0</v>
      </c>
      <c r="H304" s="153">
        <f t="shared" si="122"/>
        <v>0</v>
      </c>
      <c r="I304" s="153">
        <f t="shared" si="122"/>
        <v>0</v>
      </c>
      <c r="J304" s="153">
        <f t="shared" si="122"/>
        <v>0</v>
      </c>
      <c r="K304" s="153">
        <f t="shared" si="122"/>
        <v>0</v>
      </c>
      <c r="L304" s="153">
        <f t="shared" si="122"/>
        <v>0</v>
      </c>
      <c r="M304" s="154">
        <f>G304-H304+I304-J304+K304-L304</f>
        <v>0</v>
      </c>
      <c r="N304" s="534"/>
      <c r="O304" s="534"/>
      <c r="Q304" s="513"/>
      <c r="T304" s="522">
        <f t="shared" si="104"/>
        <v>0</v>
      </c>
      <c r="U304" s="523">
        <f t="shared" si="105"/>
        <v>0</v>
      </c>
      <c r="V304" s="522">
        <f t="shared" si="106"/>
        <v>0</v>
      </c>
      <c r="W304" s="523">
        <f t="shared" si="107"/>
        <v>0</v>
      </c>
      <c r="X304" s="522">
        <f t="shared" si="108"/>
        <v>0</v>
      </c>
      <c r="Y304" s="523">
        <f t="shared" si="109"/>
        <v>0</v>
      </c>
      <c r="AA304" s="517"/>
      <c r="AB304" s="517"/>
      <c r="AC304" s="530"/>
      <c r="AE304" s="519"/>
      <c r="AF304" s="519"/>
      <c r="AH304" s="499" t="str">
        <f t="shared" si="110"/>
        <v/>
      </c>
    </row>
    <row r="305" spans="1:34" x14ac:dyDescent="0.2">
      <c r="A305" s="694" t="s">
        <v>14</v>
      </c>
      <c r="B305" s="695"/>
      <c r="C305" s="695"/>
      <c r="D305" s="695"/>
      <c r="E305" s="695"/>
      <c r="F305" s="695"/>
      <c r="G305" s="153">
        <f t="shared" ref="G305:M305" si="123">G273</f>
        <v>434.24</v>
      </c>
      <c r="H305" s="153">
        <f t="shared" si="123"/>
        <v>0</v>
      </c>
      <c r="I305" s="153">
        <f t="shared" si="123"/>
        <v>17740.45</v>
      </c>
      <c r="J305" s="153">
        <f t="shared" si="123"/>
        <v>29.94</v>
      </c>
      <c r="K305" s="153">
        <f t="shared" si="123"/>
        <v>95.99</v>
      </c>
      <c r="L305" s="153">
        <f t="shared" si="123"/>
        <v>0</v>
      </c>
      <c r="M305" s="154">
        <f t="shared" si="123"/>
        <v>18240.740000000005</v>
      </c>
      <c r="N305" s="534"/>
      <c r="O305" s="534"/>
      <c r="Q305" s="513"/>
      <c r="T305" s="522">
        <f t="shared" si="104"/>
        <v>434.24</v>
      </c>
      <c r="U305" s="523">
        <f t="shared" si="105"/>
        <v>0</v>
      </c>
      <c r="V305" s="522">
        <f t="shared" si="106"/>
        <v>17740.45</v>
      </c>
      <c r="W305" s="523">
        <f t="shared" si="107"/>
        <v>29.94</v>
      </c>
      <c r="X305" s="522">
        <f t="shared" si="108"/>
        <v>95.99</v>
      </c>
      <c r="Y305" s="523">
        <f t="shared" si="109"/>
        <v>0</v>
      </c>
      <c r="AA305" s="517"/>
      <c r="AB305" s="517"/>
      <c r="AC305" s="530"/>
      <c r="AE305" s="519"/>
      <c r="AF305" s="519"/>
      <c r="AH305" s="499" t="str">
        <f t="shared" si="110"/>
        <v/>
      </c>
    </row>
    <row r="306" spans="1:34" x14ac:dyDescent="0.2">
      <c r="A306" s="700" t="s">
        <v>13</v>
      </c>
      <c r="B306" s="701"/>
      <c r="C306" s="701"/>
      <c r="D306" s="701"/>
      <c r="E306" s="701"/>
      <c r="F306" s="701"/>
      <c r="G306" s="153">
        <f t="shared" ref="G306:M306" si="124">G304+G305</f>
        <v>434.24</v>
      </c>
      <c r="H306" s="153">
        <f t="shared" si="124"/>
        <v>0</v>
      </c>
      <c r="I306" s="153">
        <f t="shared" si="124"/>
        <v>17740.45</v>
      </c>
      <c r="J306" s="153">
        <f t="shared" si="124"/>
        <v>29.94</v>
      </c>
      <c r="K306" s="153">
        <f t="shared" si="124"/>
        <v>95.99</v>
      </c>
      <c r="L306" s="153">
        <f t="shared" si="124"/>
        <v>0</v>
      </c>
      <c r="M306" s="154">
        <f t="shared" si="124"/>
        <v>18240.740000000005</v>
      </c>
      <c r="N306" s="534"/>
      <c r="O306" s="534"/>
      <c r="Q306" s="513"/>
      <c r="T306" s="522">
        <f t="shared" si="104"/>
        <v>434.24</v>
      </c>
      <c r="U306" s="523">
        <f t="shared" si="105"/>
        <v>0</v>
      </c>
      <c r="V306" s="522">
        <f t="shared" si="106"/>
        <v>17740.45</v>
      </c>
      <c r="W306" s="523">
        <f t="shared" si="107"/>
        <v>29.94</v>
      </c>
      <c r="X306" s="522">
        <f t="shared" si="108"/>
        <v>95.99</v>
      </c>
      <c r="Y306" s="523">
        <f t="shared" si="109"/>
        <v>0</v>
      </c>
      <c r="AA306" s="517"/>
      <c r="AB306" s="517"/>
      <c r="AC306" s="530"/>
      <c r="AE306" s="519"/>
      <c r="AF306" s="519"/>
      <c r="AH306" s="499" t="str">
        <f t="shared" si="110"/>
        <v/>
      </c>
    </row>
    <row r="307" spans="1:34" ht="13.5" thickBot="1" x14ac:dyDescent="0.25">
      <c r="A307" s="709" t="s">
        <v>16</v>
      </c>
      <c r="B307" s="710"/>
      <c r="C307" s="710"/>
      <c r="D307" s="710"/>
      <c r="E307" s="710"/>
      <c r="F307" s="710"/>
      <c r="G307" s="711">
        <f>G306-H306</f>
        <v>434.24</v>
      </c>
      <c r="H307" s="711"/>
      <c r="I307" s="711">
        <f>I306-J306</f>
        <v>17710.510000000002</v>
      </c>
      <c r="J307" s="711"/>
      <c r="K307" s="711">
        <f>K306-L306</f>
        <v>95.99</v>
      </c>
      <c r="L307" s="711"/>
      <c r="M307" s="181">
        <f>G307+I307+K307</f>
        <v>18240.740000000005</v>
      </c>
      <c r="N307" s="536"/>
      <c r="O307" s="536"/>
      <c r="Q307" s="513"/>
      <c r="T307" s="522">
        <f t="shared" si="104"/>
        <v>434.24</v>
      </c>
      <c r="U307" s="523">
        <f t="shared" si="105"/>
        <v>0</v>
      </c>
      <c r="V307" s="522">
        <f t="shared" si="106"/>
        <v>17710.510000000002</v>
      </c>
      <c r="W307" s="523">
        <f t="shared" si="107"/>
        <v>0</v>
      </c>
      <c r="X307" s="522">
        <f t="shared" si="108"/>
        <v>95.99</v>
      </c>
      <c r="Y307" s="523">
        <f t="shared" si="109"/>
        <v>0</v>
      </c>
      <c r="AA307" s="517"/>
      <c r="AB307" s="517"/>
      <c r="AC307" s="530"/>
      <c r="AE307" s="519"/>
      <c r="AF307" s="519"/>
      <c r="AH307" s="499" t="str">
        <f t="shared" si="110"/>
        <v/>
      </c>
    </row>
    <row r="308" spans="1:34" ht="13.5" thickTop="1" x14ac:dyDescent="0.2">
      <c r="A308" s="160"/>
      <c r="B308" s="156" t="str">
        <f>IF(Q308&gt;0.00001,B300+1,"")</f>
        <v/>
      </c>
      <c r="C308" s="128" t="b">
        <f t="shared" ref="C308:C333" si="125">IF(G308+I308+K308&gt;0,"e",IF(H308+J308+L308&gt;0,"u",IF(G308+H308+I308+J308+K308+L308&lt;0,"")))</f>
        <v>0</v>
      </c>
      <c r="D308" s="161"/>
      <c r="E308" s="143" t="b">
        <f t="shared" ref="E308:E333" si="126">IF(Q308&gt;0.0001,1)</f>
        <v>0</v>
      </c>
      <c r="F308" s="137" t="str">
        <f t="shared" ref="F308:F333" si="127">AH308</f>
        <v/>
      </c>
      <c r="G308" s="157"/>
      <c r="H308" s="158"/>
      <c r="I308" s="157"/>
      <c r="J308" s="158"/>
      <c r="K308" s="157"/>
      <c r="L308" s="158"/>
      <c r="M308" s="159" t="str">
        <f t="shared" ref="M308:M333" si="128">IF(SUM(G308:L308)&gt;0.00001,M307+G308-H308+I308-J308+K308-L308,"")</f>
        <v/>
      </c>
      <c r="N308" s="534"/>
      <c r="O308" s="534"/>
      <c r="Q308" s="513">
        <f t="shared" si="121"/>
        <v>0</v>
      </c>
      <c r="R308" s="499" t="str">
        <f t="shared" si="118"/>
        <v/>
      </c>
      <c r="T308" s="522">
        <f t="shared" si="104"/>
        <v>0</v>
      </c>
      <c r="U308" s="523">
        <f t="shared" si="105"/>
        <v>0</v>
      </c>
      <c r="V308" s="522">
        <f t="shared" si="106"/>
        <v>0</v>
      </c>
      <c r="W308" s="523">
        <f t="shared" si="107"/>
        <v>0</v>
      </c>
      <c r="X308" s="522">
        <f t="shared" si="108"/>
        <v>0</v>
      </c>
      <c r="Y308" s="523">
        <f t="shared" si="109"/>
        <v>0</v>
      </c>
      <c r="AA308" s="517"/>
      <c r="AB308" s="517" t="e">
        <f t="shared" si="119"/>
        <v>#VALUE!</v>
      </c>
      <c r="AC308" s="524"/>
      <c r="AE308" s="519"/>
      <c r="AF308" s="519"/>
      <c r="AH308" s="499" t="str">
        <f t="shared" si="110"/>
        <v/>
      </c>
    </row>
    <row r="309" spans="1:34" x14ac:dyDescent="0.2">
      <c r="A309" s="134"/>
      <c r="B309" s="135" t="str">
        <f t="shared" ref="B309:B333" si="129">IF(Q309&gt;0.00001,B308+1,"")</f>
        <v/>
      </c>
      <c r="C309" s="128" t="b">
        <f t="shared" si="125"/>
        <v>0</v>
      </c>
      <c r="D309" s="136"/>
      <c r="E309" s="143" t="b">
        <f t="shared" si="126"/>
        <v>0</v>
      </c>
      <c r="F309" s="137" t="str">
        <f t="shared" si="127"/>
        <v/>
      </c>
      <c r="G309" s="138"/>
      <c r="H309" s="139"/>
      <c r="I309" s="138"/>
      <c r="J309" s="139"/>
      <c r="K309" s="138"/>
      <c r="L309" s="139"/>
      <c r="M309" s="140" t="str">
        <f t="shared" si="128"/>
        <v/>
      </c>
      <c r="N309" s="534"/>
      <c r="O309" s="534"/>
      <c r="Q309" s="513">
        <f t="shared" si="121"/>
        <v>0</v>
      </c>
      <c r="R309" s="499" t="str">
        <f t="shared" si="118"/>
        <v/>
      </c>
      <c r="T309" s="522">
        <f t="shared" si="104"/>
        <v>0</v>
      </c>
      <c r="U309" s="523">
        <f t="shared" si="105"/>
        <v>0</v>
      </c>
      <c r="V309" s="522">
        <f t="shared" si="106"/>
        <v>0</v>
      </c>
      <c r="W309" s="523">
        <f t="shared" si="107"/>
        <v>0</v>
      </c>
      <c r="X309" s="522">
        <f t="shared" si="108"/>
        <v>0</v>
      </c>
      <c r="Y309" s="523">
        <f t="shared" si="109"/>
        <v>0</v>
      </c>
      <c r="AA309" s="517"/>
      <c r="AB309" s="517" t="e">
        <f t="shared" si="119"/>
        <v>#VALUE!</v>
      </c>
      <c r="AC309" s="524"/>
      <c r="AE309" s="519"/>
      <c r="AF309" s="519"/>
      <c r="AH309" s="499" t="str">
        <f t="shared" si="110"/>
        <v/>
      </c>
    </row>
    <row r="310" spans="1:34" x14ac:dyDescent="0.2">
      <c r="A310" s="134"/>
      <c r="B310" s="135" t="str">
        <f t="shared" si="129"/>
        <v/>
      </c>
      <c r="C310" s="128" t="b">
        <f t="shared" si="125"/>
        <v>0</v>
      </c>
      <c r="D310" s="136"/>
      <c r="E310" s="143" t="b">
        <f t="shared" si="126"/>
        <v>0</v>
      </c>
      <c r="F310" s="137" t="str">
        <f t="shared" si="127"/>
        <v/>
      </c>
      <c r="G310" s="138"/>
      <c r="H310" s="139"/>
      <c r="I310" s="138"/>
      <c r="J310" s="139"/>
      <c r="K310" s="138"/>
      <c r="L310" s="139"/>
      <c r="M310" s="140" t="str">
        <f t="shared" si="128"/>
        <v/>
      </c>
      <c r="N310" s="534"/>
      <c r="O310" s="534"/>
      <c r="Q310" s="513">
        <f t="shared" si="121"/>
        <v>0</v>
      </c>
      <c r="R310" s="499" t="str">
        <f t="shared" si="118"/>
        <v/>
      </c>
      <c r="T310" s="522">
        <f t="shared" si="104"/>
        <v>0</v>
      </c>
      <c r="U310" s="523">
        <f t="shared" si="105"/>
        <v>0</v>
      </c>
      <c r="V310" s="522">
        <f t="shared" si="106"/>
        <v>0</v>
      </c>
      <c r="W310" s="523">
        <f t="shared" si="107"/>
        <v>0</v>
      </c>
      <c r="X310" s="522">
        <f t="shared" si="108"/>
        <v>0</v>
      </c>
      <c r="Y310" s="523">
        <f t="shared" si="109"/>
        <v>0</v>
      </c>
      <c r="AA310" s="517"/>
      <c r="AB310" s="517" t="e">
        <f t="shared" si="119"/>
        <v>#VALUE!</v>
      </c>
      <c r="AC310" s="524"/>
      <c r="AE310" s="519"/>
      <c r="AF310" s="519"/>
      <c r="AH310" s="499" t="str">
        <f t="shared" si="110"/>
        <v/>
      </c>
    </row>
    <row r="311" spans="1:34" x14ac:dyDescent="0.2">
      <c r="A311" s="134"/>
      <c r="B311" s="135" t="str">
        <f t="shared" si="129"/>
        <v/>
      </c>
      <c r="C311" s="128" t="b">
        <f t="shared" si="125"/>
        <v>0</v>
      </c>
      <c r="D311" s="136"/>
      <c r="E311" s="143" t="b">
        <f t="shared" si="126"/>
        <v>0</v>
      </c>
      <c r="F311" s="137" t="str">
        <f t="shared" si="127"/>
        <v/>
      </c>
      <c r="G311" s="138"/>
      <c r="H311" s="139"/>
      <c r="I311" s="138"/>
      <c r="J311" s="139"/>
      <c r="K311" s="138"/>
      <c r="L311" s="139"/>
      <c r="M311" s="140" t="str">
        <f t="shared" si="128"/>
        <v/>
      </c>
      <c r="N311" s="534"/>
      <c r="O311" s="534"/>
      <c r="Q311" s="513">
        <f t="shared" si="121"/>
        <v>0</v>
      </c>
      <c r="R311" s="499" t="str">
        <f t="shared" si="118"/>
        <v/>
      </c>
      <c r="T311" s="522">
        <f t="shared" si="104"/>
        <v>0</v>
      </c>
      <c r="U311" s="523">
        <f t="shared" si="105"/>
        <v>0</v>
      </c>
      <c r="V311" s="522">
        <f t="shared" si="106"/>
        <v>0</v>
      </c>
      <c r="W311" s="523">
        <f t="shared" si="107"/>
        <v>0</v>
      </c>
      <c r="X311" s="522">
        <f t="shared" si="108"/>
        <v>0</v>
      </c>
      <c r="Y311" s="523">
        <f t="shared" si="109"/>
        <v>0</v>
      </c>
      <c r="AA311" s="517"/>
      <c r="AB311" s="517" t="e">
        <f t="shared" si="119"/>
        <v>#VALUE!</v>
      </c>
      <c r="AC311" s="524"/>
      <c r="AE311" s="519"/>
      <c r="AF311" s="519"/>
      <c r="AH311" s="499" t="str">
        <f t="shared" si="110"/>
        <v/>
      </c>
    </row>
    <row r="312" spans="1:34" x14ac:dyDescent="0.2">
      <c r="A312" s="134"/>
      <c r="B312" s="135" t="str">
        <f t="shared" si="129"/>
        <v/>
      </c>
      <c r="C312" s="128" t="b">
        <f t="shared" si="125"/>
        <v>0</v>
      </c>
      <c r="D312" s="136"/>
      <c r="E312" s="143" t="b">
        <f t="shared" si="126"/>
        <v>0</v>
      </c>
      <c r="F312" s="137" t="str">
        <f t="shared" si="127"/>
        <v/>
      </c>
      <c r="G312" s="138"/>
      <c r="H312" s="139"/>
      <c r="I312" s="138"/>
      <c r="J312" s="139"/>
      <c r="K312" s="138"/>
      <c r="L312" s="139"/>
      <c r="M312" s="140" t="str">
        <f t="shared" si="128"/>
        <v/>
      </c>
      <c r="N312" s="534"/>
      <c r="O312" s="534"/>
      <c r="Q312" s="513">
        <f t="shared" si="121"/>
        <v>0</v>
      </c>
      <c r="R312" s="499" t="str">
        <f t="shared" si="118"/>
        <v/>
      </c>
      <c r="T312" s="522">
        <f t="shared" si="104"/>
        <v>0</v>
      </c>
      <c r="U312" s="523">
        <f t="shared" si="105"/>
        <v>0</v>
      </c>
      <c r="V312" s="522">
        <f t="shared" si="106"/>
        <v>0</v>
      </c>
      <c r="W312" s="523">
        <f t="shared" si="107"/>
        <v>0</v>
      </c>
      <c r="X312" s="522">
        <f t="shared" si="108"/>
        <v>0</v>
      </c>
      <c r="Y312" s="523">
        <f t="shared" si="109"/>
        <v>0</v>
      </c>
      <c r="AA312" s="517"/>
      <c r="AB312" s="517" t="e">
        <f t="shared" si="119"/>
        <v>#VALUE!</v>
      </c>
      <c r="AC312" s="524"/>
      <c r="AE312" s="519"/>
      <c r="AF312" s="519"/>
      <c r="AH312" s="499" t="str">
        <f t="shared" si="110"/>
        <v/>
      </c>
    </row>
    <row r="313" spans="1:34" x14ac:dyDescent="0.2">
      <c r="A313" s="134"/>
      <c r="B313" s="135" t="str">
        <f t="shared" si="129"/>
        <v/>
      </c>
      <c r="C313" s="128" t="b">
        <f t="shared" si="125"/>
        <v>0</v>
      </c>
      <c r="D313" s="136"/>
      <c r="E313" s="143" t="b">
        <f t="shared" si="126"/>
        <v>0</v>
      </c>
      <c r="F313" s="137" t="str">
        <f t="shared" si="127"/>
        <v/>
      </c>
      <c r="G313" s="138"/>
      <c r="H313" s="139"/>
      <c r="I313" s="138"/>
      <c r="J313" s="139"/>
      <c r="K313" s="138"/>
      <c r="L313" s="139"/>
      <c r="M313" s="140" t="str">
        <f t="shared" si="128"/>
        <v/>
      </c>
      <c r="N313" s="534"/>
      <c r="O313" s="534"/>
      <c r="Q313" s="513">
        <f t="shared" si="121"/>
        <v>0</v>
      </c>
      <c r="R313" s="499" t="str">
        <f t="shared" si="118"/>
        <v/>
      </c>
      <c r="T313" s="522">
        <f t="shared" si="104"/>
        <v>0</v>
      </c>
      <c r="U313" s="523">
        <f t="shared" si="105"/>
        <v>0</v>
      </c>
      <c r="V313" s="522">
        <f t="shared" si="106"/>
        <v>0</v>
      </c>
      <c r="W313" s="523">
        <f t="shared" si="107"/>
        <v>0</v>
      </c>
      <c r="X313" s="522">
        <f t="shared" si="108"/>
        <v>0</v>
      </c>
      <c r="Y313" s="523">
        <f t="shared" si="109"/>
        <v>0</v>
      </c>
      <c r="AA313" s="517"/>
      <c r="AB313" s="517" t="e">
        <f t="shared" si="119"/>
        <v>#VALUE!</v>
      </c>
      <c r="AC313" s="524"/>
      <c r="AE313" s="519"/>
      <c r="AF313" s="519"/>
      <c r="AH313" s="499" t="str">
        <f t="shared" si="110"/>
        <v/>
      </c>
    </row>
    <row r="314" spans="1:34" x14ac:dyDescent="0.2">
      <c r="A314" s="134"/>
      <c r="B314" s="135" t="str">
        <f t="shared" si="129"/>
        <v/>
      </c>
      <c r="C314" s="128" t="b">
        <f t="shared" si="125"/>
        <v>0</v>
      </c>
      <c r="D314" s="136"/>
      <c r="E314" s="143" t="b">
        <f t="shared" si="126"/>
        <v>0</v>
      </c>
      <c r="F314" s="137" t="str">
        <f t="shared" si="127"/>
        <v/>
      </c>
      <c r="G314" s="138"/>
      <c r="H314" s="139"/>
      <c r="I314" s="138"/>
      <c r="J314" s="139"/>
      <c r="K314" s="138"/>
      <c r="L314" s="139"/>
      <c r="M314" s="140" t="str">
        <f t="shared" si="128"/>
        <v/>
      </c>
      <c r="N314" s="534"/>
      <c r="O314" s="534"/>
      <c r="Q314" s="513">
        <f t="shared" si="121"/>
        <v>0</v>
      </c>
      <c r="R314" s="499" t="str">
        <f t="shared" si="118"/>
        <v/>
      </c>
      <c r="T314" s="522">
        <f t="shared" si="104"/>
        <v>0</v>
      </c>
      <c r="U314" s="523">
        <f t="shared" si="105"/>
        <v>0</v>
      </c>
      <c r="V314" s="522">
        <f t="shared" si="106"/>
        <v>0</v>
      </c>
      <c r="W314" s="523">
        <f t="shared" si="107"/>
        <v>0</v>
      </c>
      <c r="X314" s="522">
        <f t="shared" si="108"/>
        <v>0</v>
      </c>
      <c r="Y314" s="523">
        <f t="shared" si="109"/>
        <v>0</v>
      </c>
      <c r="AA314" s="517"/>
      <c r="AB314" s="517" t="e">
        <f t="shared" si="119"/>
        <v>#VALUE!</v>
      </c>
      <c r="AC314" s="524"/>
      <c r="AE314" s="519"/>
      <c r="AF314" s="519"/>
      <c r="AH314" s="499" t="str">
        <f t="shared" si="110"/>
        <v/>
      </c>
    </row>
    <row r="315" spans="1:34" x14ac:dyDescent="0.2">
      <c r="A315" s="134"/>
      <c r="B315" s="135" t="str">
        <f t="shared" si="129"/>
        <v/>
      </c>
      <c r="C315" s="128" t="b">
        <f t="shared" si="125"/>
        <v>0</v>
      </c>
      <c r="D315" s="136"/>
      <c r="E315" s="143" t="b">
        <f t="shared" si="126"/>
        <v>0</v>
      </c>
      <c r="F315" s="137" t="str">
        <f t="shared" si="127"/>
        <v/>
      </c>
      <c r="G315" s="138"/>
      <c r="H315" s="139"/>
      <c r="I315" s="138"/>
      <c r="J315" s="139"/>
      <c r="K315" s="138"/>
      <c r="L315" s="139"/>
      <c r="M315" s="140" t="str">
        <f t="shared" si="128"/>
        <v/>
      </c>
      <c r="N315" s="534"/>
      <c r="O315" s="534"/>
      <c r="Q315" s="513">
        <f t="shared" si="121"/>
        <v>0</v>
      </c>
      <c r="R315" s="499" t="str">
        <f t="shared" si="118"/>
        <v/>
      </c>
      <c r="T315" s="522">
        <f t="shared" si="104"/>
        <v>0</v>
      </c>
      <c r="U315" s="523">
        <f t="shared" si="105"/>
        <v>0</v>
      </c>
      <c r="V315" s="522">
        <f t="shared" si="106"/>
        <v>0</v>
      </c>
      <c r="W315" s="523">
        <f t="shared" si="107"/>
        <v>0</v>
      </c>
      <c r="X315" s="522">
        <f t="shared" si="108"/>
        <v>0</v>
      </c>
      <c r="Y315" s="523">
        <f t="shared" si="109"/>
        <v>0</v>
      </c>
      <c r="AA315" s="517"/>
      <c r="AB315" s="517" t="e">
        <f t="shared" si="119"/>
        <v>#VALUE!</v>
      </c>
      <c r="AC315" s="524"/>
      <c r="AE315" s="519"/>
      <c r="AF315" s="519"/>
      <c r="AH315" s="499" t="str">
        <f t="shared" si="110"/>
        <v/>
      </c>
    </row>
    <row r="316" spans="1:34" x14ac:dyDescent="0.2">
      <c r="A316" s="134"/>
      <c r="B316" s="135" t="str">
        <f t="shared" si="129"/>
        <v/>
      </c>
      <c r="C316" s="128" t="b">
        <f t="shared" si="125"/>
        <v>0</v>
      </c>
      <c r="D316" s="136"/>
      <c r="E316" s="143" t="b">
        <f t="shared" si="126"/>
        <v>0</v>
      </c>
      <c r="F316" s="137" t="str">
        <f t="shared" si="127"/>
        <v/>
      </c>
      <c r="G316" s="138"/>
      <c r="H316" s="139"/>
      <c r="I316" s="138"/>
      <c r="J316" s="139"/>
      <c r="K316" s="138"/>
      <c r="L316" s="139"/>
      <c r="M316" s="140" t="str">
        <f t="shared" si="128"/>
        <v/>
      </c>
      <c r="N316" s="534"/>
      <c r="O316" s="534"/>
      <c r="Q316" s="513">
        <f t="shared" si="121"/>
        <v>0</v>
      </c>
      <c r="R316" s="499" t="str">
        <f t="shared" si="118"/>
        <v/>
      </c>
      <c r="T316" s="522">
        <f t="shared" si="104"/>
        <v>0</v>
      </c>
      <c r="U316" s="523">
        <f t="shared" si="105"/>
        <v>0</v>
      </c>
      <c r="V316" s="522">
        <f t="shared" si="106"/>
        <v>0</v>
      </c>
      <c r="W316" s="523">
        <f t="shared" si="107"/>
        <v>0</v>
      </c>
      <c r="X316" s="522">
        <f t="shared" si="108"/>
        <v>0</v>
      </c>
      <c r="Y316" s="523">
        <f t="shared" si="109"/>
        <v>0</v>
      </c>
      <c r="AA316" s="517"/>
      <c r="AB316" s="517" t="e">
        <f t="shared" si="119"/>
        <v>#VALUE!</v>
      </c>
      <c r="AC316" s="524"/>
      <c r="AE316" s="519"/>
      <c r="AF316" s="519"/>
      <c r="AH316" s="499" t="str">
        <f t="shared" si="110"/>
        <v/>
      </c>
    </row>
    <row r="317" spans="1:34" x14ac:dyDescent="0.2">
      <c r="A317" s="134"/>
      <c r="B317" s="135" t="str">
        <f t="shared" si="129"/>
        <v/>
      </c>
      <c r="C317" s="128" t="b">
        <f t="shared" si="125"/>
        <v>0</v>
      </c>
      <c r="D317" s="136"/>
      <c r="E317" s="143" t="b">
        <f t="shared" si="126"/>
        <v>0</v>
      </c>
      <c r="F317" s="137" t="str">
        <f t="shared" si="127"/>
        <v/>
      </c>
      <c r="G317" s="138"/>
      <c r="H317" s="139"/>
      <c r="I317" s="138"/>
      <c r="J317" s="139"/>
      <c r="K317" s="138"/>
      <c r="L317" s="139"/>
      <c r="M317" s="140" t="str">
        <f t="shared" si="128"/>
        <v/>
      </c>
      <c r="N317" s="534"/>
      <c r="O317" s="534"/>
      <c r="Q317" s="513">
        <f t="shared" si="121"/>
        <v>0</v>
      </c>
      <c r="R317" s="499" t="str">
        <f t="shared" si="118"/>
        <v/>
      </c>
      <c r="T317" s="522">
        <f t="shared" si="104"/>
        <v>0</v>
      </c>
      <c r="U317" s="523">
        <f t="shared" si="105"/>
        <v>0</v>
      </c>
      <c r="V317" s="522">
        <f t="shared" si="106"/>
        <v>0</v>
      </c>
      <c r="W317" s="523">
        <f t="shared" si="107"/>
        <v>0</v>
      </c>
      <c r="X317" s="522">
        <f t="shared" si="108"/>
        <v>0</v>
      </c>
      <c r="Y317" s="523">
        <f t="shared" si="109"/>
        <v>0</v>
      </c>
      <c r="AA317" s="517"/>
      <c r="AB317" s="517" t="e">
        <f t="shared" si="119"/>
        <v>#VALUE!</v>
      </c>
      <c r="AC317" s="524"/>
      <c r="AE317" s="519"/>
      <c r="AF317" s="519"/>
      <c r="AH317" s="499" t="str">
        <f t="shared" si="110"/>
        <v/>
      </c>
    </row>
    <row r="318" spans="1:34" x14ac:dyDescent="0.2">
      <c r="A318" s="134"/>
      <c r="B318" s="135" t="str">
        <f t="shared" si="129"/>
        <v/>
      </c>
      <c r="C318" s="128" t="b">
        <f t="shared" si="125"/>
        <v>0</v>
      </c>
      <c r="D318" s="136"/>
      <c r="E318" s="143" t="b">
        <f t="shared" si="126"/>
        <v>0</v>
      </c>
      <c r="F318" s="137" t="str">
        <f t="shared" si="127"/>
        <v/>
      </c>
      <c r="G318" s="138"/>
      <c r="H318" s="139"/>
      <c r="I318" s="138"/>
      <c r="J318" s="139"/>
      <c r="K318" s="138"/>
      <c r="L318" s="139"/>
      <c r="M318" s="140" t="str">
        <f t="shared" si="128"/>
        <v/>
      </c>
      <c r="N318" s="534"/>
      <c r="O318" s="534"/>
      <c r="Q318" s="513">
        <f t="shared" si="121"/>
        <v>0</v>
      </c>
      <c r="R318" s="499" t="str">
        <f t="shared" si="118"/>
        <v/>
      </c>
      <c r="T318" s="522">
        <f t="shared" si="104"/>
        <v>0</v>
      </c>
      <c r="U318" s="523">
        <f t="shared" si="105"/>
        <v>0</v>
      </c>
      <c r="V318" s="522">
        <f t="shared" si="106"/>
        <v>0</v>
      </c>
      <c r="W318" s="523">
        <f t="shared" si="107"/>
        <v>0</v>
      </c>
      <c r="X318" s="522">
        <f t="shared" si="108"/>
        <v>0</v>
      </c>
      <c r="Y318" s="523">
        <f t="shared" si="109"/>
        <v>0</v>
      </c>
      <c r="AA318" s="517"/>
      <c r="AB318" s="517" t="e">
        <f t="shared" si="119"/>
        <v>#VALUE!</v>
      </c>
      <c r="AC318" s="524"/>
      <c r="AE318" s="519"/>
      <c r="AF318" s="519"/>
      <c r="AH318" s="499" t="str">
        <f t="shared" si="110"/>
        <v/>
      </c>
    </row>
    <row r="319" spans="1:34" x14ac:dyDescent="0.2">
      <c r="A319" s="134"/>
      <c r="B319" s="135" t="str">
        <f t="shared" si="129"/>
        <v/>
      </c>
      <c r="C319" s="128" t="b">
        <f t="shared" si="125"/>
        <v>0</v>
      </c>
      <c r="D319" s="136"/>
      <c r="E319" s="143" t="b">
        <f t="shared" si="126"/>
        <v>0</v>
      </c>
      <c r="F319" s="137" t="str">
        <f t="shared" si="127"/>
        <v/>
      </c>
      <c r="G319" s="138"/>
      <c r="H319" s="139"/>
      <c r="I319" s="138"/>
      <c r="J319" s="139"/>
      <c r="K319" s="138"/>
      <c r="L319" s="139"/>
      <c r="M319" s="140" t="str">
        <f t="shared" si="128"/>
        <v/>
      </c>
      <c r="N319" s="534"/>
      <c r="O319" s="534"/>
      <c r="Q319" s="513">
        <f t="shared" si="121"/>
        <v>0</v>
      </c>
      <c r="R319" s="499" t="str">
        <f t="shared" si="118"/>
        <v/>
      </c>
      <c r="T319" s="522">
        <f t="shared" si="104"/>
        <v>0</v>
      </c>
      <c r="U319" s="523">
        <f t="shared" si="105"/>
        <v>0</v>
      </c>
      <c r="V319" s="522">
        <f t="shared" si="106"/>
        <v>0</v>
      </c>
      <c r="W319" s="523">
        <f t="shared" si="107"/>
        <v>0</v>
      </c>
      <c r="X319" s="522">
        <f t="shared" si="108"/>
        <v>0</v>
      </c>
      <c r="Y319" s="523">
        <f t="shared" si="109"/>
        <v>0</v>
      </c>
      <c r="AA319" s="517"/>
      <c r="AB319" s="517" t="e">
        <f t="shared" si="119"/>
        <v>#VALUE!</v>
      </c>
      <c r="AC319" s="524"/>
      <c r="AE319" s="519"/>
      <c r="AF319" s="519"/>
      <c r="AH319" s="499" t="str">
        <f t="shared" si="110"/>
        <v/>
      </c>
    </row>
    <row r="320" spans="1:34" x14ac:dyDescent="0.2">
      <c r="A320" s="134"/>
      <c r="B320" s="135" t="str">
        <f t="shared" si="129"/>
        <v/>
      </c>
      <c r="C320" s="128" t="b">
        <f t="shared" si="125"/>
        <v>0</v>
      </c>
      <c r="D320" s="136"/>
      <c r="E320" s="143" t="b">
        <f t="shared" si="126"/>
        <v>0</v>
      </c>
      <c r="F320" s="137" t="str">
        <f t="shared" si="127"/>
        <v/>
      </c>
      <c r="G320" s="138"/>
      <c r="H320" s="139"/>
      <c r="I320" s="138"/>
      <c r="J320" s="139"/>
      <c r="K320" s="138"/>
      <c r="L320" s="139"/>
      <c r="M320" s="140" t="str">
        <f t="shared" si="128"/>
        <v/>
      </c>
      <c r="N320" s="534"/>
      <c r="O320" s="534"/>
      <c r="Q320" s="513">
        <f t="shared" si="121"/>
        <v>0</v>
      </c>
      <c r="R320" s="499" t="str">
        <f t="shared" si="118"/>
        <v/>
      </c>
      <c r="T320" s="522">
        <f t="shared" si="104"/>
        <v>0</v>
      </c>
      <c r="U320" s="523">
        <f t="shared" si="105"/>
        <v>0</v>
      </c>
      <c r="V320" s="522">
        <f t="shared" si="106"/>
        <v>0</v>
      </c>
      <c r="W320" s="523">
        <f t="shared" si="107"/>
        <v>0</v>
      </c>
      <c r="X320" s="522">
        <f t="shared" si="108"/>
        <v>0</v>
      </c>
      <c r="Y320" s="523">
        <f t="shared" si="109"/>
        <v>0</v>
      </c>
      <c r="AA320" s="517"/>
      <c r="AB320" s="517" t="e">
        <f t="shared" si="119"/>
        <v>#VALUE!</v>
      </c>
      <c r="AC320" s="524"/>
      <c r="AE320" s="519"/>
      <c r="AF320" s="519"/>
      <c r="AH320" s="499" t="str">
        <f t="shared" si="110"/>
        <v/>
      </c>
    </row>
    <row r="321" spans="1:34" x14ac:dyDescent="0.2">
      <c r="A321" s="134"/>
      <c r="B321" s="135" t="str">
        <f t="shared" si="129"/>
        <v/>
      </c>
      <c r="C321" s="128" t="b">
        <f t="shared" si="125"/>
        <v>0</v>
      </c>
      <c r="D321" s="136"/>
      <c r="E321" s="143" t="b">
        <f t="shared" si="126"/>
        <v>0</v>
      </c>
      <c r="F321" s="137" t="str">
        <f t="shared" si="127"/>
        <v/>
      </c>
      <c r="G321" s="138"/>
      <c r="H321" s="139"/>
      <c r="I321" s="138"/>
      <c r="J321" s="139"/>
      <c r="K321" s="138"/>
      <c r="L321" s="139"/>
      <c r="M321" s="140" t="str">
        <f t="shared" si="128"/>
        <v/>
      </c>
      <c r="N321" s="534"/>
      <c r="O321" s="534"/>
      <c r="Q321" s="513">
        <f t="shared" ref="Q321:Q364" si="130">SUM(G321:L321)</f>
        <v>0</v>
      </c>
      <c r="R321" s="499" t="str">
        <f t="shared" si="118"/>
        <v/>
      </c>
      <c r="T321" s="522">
        <f t="shared" si="104"/>
        <v>0</v>
      </c>
      <c r="U321" s="523">
        <f t="shared" si="105"/>
        <v>0</v>
      </c>
      <c r="V321" s="522">
        <f t="shared" si="106"/>
        <v>0</v>
      </c>
      <c r="W321" s="523">
        <f t="shared" si="107"/>
        <v>0</v>
      </c>
      <c r="X321" s="522">
        <f t="shared" si="108"/>
        <v>0</v>
      </c>
      <c r="Y321" s="523">
        <f t="shared" si="109"/>
        <v>0</v>
      </c>
      <c r="AA321" s="517"/>
      <c r="AB321" s="517" t="e">
        <f t="shared" si="119"/>
        <v>#VALUE!</v>
      </c>
      <c r="AC321" s="524"/>
      <c r="AE321" s="519"/>
      <c r="AF321" s="519"/>
      <c r="AH321" s="499" t="str">
        <f t="shared" si="110"/>
        <v/>
      </c>
    </row>
    <row r="322" spans="1:34" x14ac:dyDescent="0.2">
      <c r="A322" s="134"/>
      <c r="B322" s="135" t="str">
        <f t="shared" si="129"/>
        <v/>
      </c>
      <c r="C322" s="128" t="b">
        <f t="shared" si="125"/>
        <v>0</v>
      </c>
      <c r="D322" s="136"/>
      <c r="E322" s="143" t="b">
        <f t="shared" si="126"/>
        <v>0</v>
      </c>
      <c r="F322" s="137" t="str">
        <f t="shared" si="127"/>
        <v/>
      </c>
      <c r="G322" s="138"/>
      <c r="H322" s="139"/>
      <c r="I322" s="138"/>
      <c r="J322" s="139"/>
      <c r="K322" s="138"/>
      <c r="L322" s="139"/>
      <c r="M322" s="140" t="str">
        <f t="shared" si="128"/>
        <v/>
      </c>
      <c r="N322" s="534"/>
      <c r="O322" s="534"/>
      <c r="Q322" s="513">
        <f t="shared" si="130"/>
        <v>0</v>
      </c>
      <c r="R322" s="499" t="str">
        <f t="shared" si="118"/>
        <v/>
      </c>
      <c r="T322" s="522">
        <f t="shared" si="104"/>
        <v>0</v>
      </c>
      <c r="U322" s="523">
        <f t="shared" si="105"/>
        <v>0</v>
      </c>
      <c r="V322" s="522">
        <f t="shared" si="106"/>
        <v>0</v>
      </c>
      <c r="W322" s="523">
        <f t="shared" si="107"/>
        <v>0</v>
      </c>
      <c r="X322" s="522">
        <f t="shared" si="108"/>
        <v>0</v>
      </c>
      <c r="Y322" s="523">
        <f t="shared" si="109"/>
        <v>0</v>
      </c>
      <c r="AA322" s="517"/>
      <c r="AB322" s="517" t="e">
        <f t="shared" si="119"/>
        <v>#VALUE!</v>
      </c>
      <c r="AC322" s="524"/>
      <c r="AE322" s="519"/>
      <c r="AF322" s="519"/>
      <c r="AH322" s="499" t="str">
        <f t="shared" si="110"/>
        <v/>
      </c>
    </row>
    <row r="323" spans="1:34" x14ac:dyDescent="0.2">
      <c r="A323" s="134"/>
      <c r="B323" s="135" t="str">
        <f t="shared" si="129"/>
        <v/>
      </c>
      <c r="C323" s="128" t="b">
        <f t="shared" si="125"/>
        <v>0</v>
      </c>
      <c r="D323" s="136"/>
      <c r="E323" s="143" t="b">
        <f t="shared" si="126"/>
        <v>0</v>
      </c>
      <c r="F323" s="137" t="str">
        <f t="shared" si="127"/>
        <v/>
      </c>
      <c r="G323" s="138"/>
      <c r="H323" s="139"/>
      <c r="I323" s="138"/>
      <c r="J323" s="139"/>
      <c r="K323" s="138"/>
      <c r="L323" s="139"/>
      <c r="M323" s="140" t="str">
        <f t="shared" si="128"/>
        <v/>
      </c>
      <c r="N323" s="534"/>
      <c r="O323" s="534"/>
      <c r="Q323" s="513">
        <f t="shared" si="130"/>
        <v>0</v>
      </c>
      <c r="R323" s="499" t="str">
        <f t="shared" si="118"/>
        <v/>
      </c>
      <c r="T323" s="522">
        <f t="shared" si="104"/>
        <v>0</v>
      </c>
      <c r="U323" s="523">
        <f t="shared" si="105"/>
        <v>0</v>
      </c>
      <c r="V323" s="522">
        <f t="shared" si="106"/>
        <v>0</v>
      </c>
      <c r="W323" s="523">
        <f t="shared" si="107"/>
        <v>0</v>
      </c>
      <c r="X323" s="522">
        <f t="shared" si="108"/>
        <v>0</v>
      </c>
      <c r="Y323" s="523">
        <f t="shared" si="109"/>
        <v>0</v>
      </c>
      <c r="AA323" s="517"/>
      <c r="AB323" s="517" t="e">
        <f t="shared" si="119"/>
        <v>#VALUE!</v>
      </c>
      <c r="AC323" s="524"/>
      <c r="AE323" s="519"/>
      <c r="AF323" s="519"/>
      <c r="AH323" s="499" t="str">
        <f t="shared" si="110"/>
        <v/>
      </c>
    </row>
    <row r="324" spans="1:34" x14ac:dyDescent="0.2">
      <c r="A324" s="134"/>
      <c r="B324" s="135" t="str">
        <f t="shared" si="129"/>
        <v/>
      </c>
      <c r="C324" s="128" t="b">
        <f t="shared" si="125"/>
        <v>0</v>
      </c>
      <c r="D324" s="136"/>
      <c r="E324" s="143" t="b">
        <f t="shared" si="126"/>
        <v>0</v>
      </c>
      <c r="F324" s="137" t="str">
        <f t="shared" si="127"/>
        <v/>
      </c>
      <c r="G324" s="138"/>
      <c r="H324" s="139"/>
      <c r="I324" s="138"/>
      <c r="J324" s="139"/>
      <c r="K324" s="138"/>
      <c r="L324" s="139"/>
      <c r="M324" s="140" t="str">
        <f t="shared" si="128"/>
        <v/>
      </c>
      <c r="N324" s="534"/>
      <c r="O324" s="534"/>
      <c r="Q324" s="513">
        <f t="shared" si="130"/>
        <v>0</v>
      </c>
      <c r="R324" s="499" t="str">
        <f t="shared" si="118"/>
        <v/>
      </c>
      <c r="T324" s="522">
        <f t="shared" si="104"/>
        <v>0</v>
      </c>
      <c r="U324" s="523">
        <f t="shared" si="105"/>
        <v>0</v>
      </c>
      <c r="V324" s="522">
        <f t="shared" si="106"/>
        <v>0</v>
      </c>
      <c r="W324" s="523">
        <f t="shared" si="107"/>
        <v>0</v>
      </c>
      <c r="X324" s="522">
        <f t="shared" si="108"/>
        <v>0</v>
      </c>
      <c r="Y324" s="523">
        <f t="shared" si="109"/>
        <v>0</v>
      </c>
      <c r="AA324" s="517"/>
      <c r="AB324" s="517" t="e">
        <f t="shared" si="119"/>
        <v>#VALUE!</v>
      </c>
      <c r="AC324" s="524"/>
      <c r="AE324" s="519"/>
      <c r="AF324" s="519"/>
      <c r="AH324" s="499" t="str">
        <f t="shared" si="110"/>
        <v/>
      </c>
    </row>
    <row r="325" spans="1:34" x14ac:dyDescent="0.2">
      <c r="A325" s="134"/>
      <c r="B325" s="135" t="str">
        <f t="shared" si="129"/>
        <v/>
      </c>
      <c r="C325" s="128" t="b">
        <f t="shared" si="125"/>
        <v>0</v>
      </c>
      <c r="D325" s="136"/>
      <c r="E325" s="143" t="b">
        <f t="shared" si="126"/>
        <v>0</v>
      </c>
      <c r="F325" s="137" t="str">
        <f t="shared" si="127"/>
        <v/>
      </c>
      <c r="G325" s="138"/>
      <c r="H325" s="139"/>
      <c r="I325" s="138"/>
      <c r="J325" s="139"/>
      <c r="K325" s="138"/>
      <c r="L325" s="139"/>
      <c r="M325" s="140" t="str">
        <f t="shared" si="128"/>
        <v/>
      </c>
      <c r="N325" s="534"/>
      <c r="O325" s="534"/>
      <c r="Q325" s="513">
        <f t="shared" si="130"/>
        <v>0</v>
      </c>
      <c r="R325" s="499" t="str">
        <f t="shared" si="118"/>
        <v/>
      </c>
      <c r="T325" s="522">
        <f t="shared" si="104"/>
        <v>0</v>
      </c>
      <c r="U325" s="523">
        <f t="shared" si="105"/>
        <v>0</v>
      </c>
      <c r="V325" s="522">
        <f t="shared" si="106"/>
        <v>0</v>
      </c>
      <c r="W325" s="523">
        <f t="shared" si="107"/>
        <v>0</v>
      </c>
      <c r="X325" s="522">
        <f t="shared" si="108"/>
        <v>0</v>
      </c>
      <c r="Y325" s="523">
        <f t="shared" si="109"/>
        <v>0</v>
      </c>
      <c r="AA325" s="517"/>
      <c r="AB325" s="517" t="e">
        <f t="shared" si="119"/>
        <v>#VALUE!</v>
      </c>
      <c r="AC325" s="524"/>
      <c r="AE325" s="519"/>
      <c r="AF325" s="519"/>
      <c r="AH325" s="499" t="str">
        <f t="shared" si="110"/>
        <v/>
      </c>
    </row>
    <row r="326" spans="1:34" x14ac:dyDescent="0.2">
      <c r="A326" s="134"/>
      <c r="B326" s="135" t="str">
        <f t="shared" si="129"/>
        <v/>
      </c>
      <c r="C326" s="128" t="b">
        <f t="shared" si="125"/>
        <v>0</v>
      </c>
      <c r="D326" s="136"/>
      <c r="E326" s="143" t="b">
        <f t="shared" si="126"/>
        <v>0</v>
      </c>
      <c r="F326" s="137" t="str">
        <f t="shared" si="127"/>
        <v/>
      </c>
      <c r="G326" s="138"/>
      <c r="H326" s="139"/>
      <c r="I326" s="138"/>
      <c r="J326" s="139"/>
      <c r="K326" s="138"/>
      <c r="L326" s="139"/>
      <c r="M326" s="140" t="str">
        <f t="shared" si="128"/>
        <v/>
      </c>
      <c r="N326" s="534"/>
      <c r="O326" s="534"/>
      <c r="Q326" s="513">
        <f t="shared" si="130"/>
        <v>0</v>
      </c>
      <c r="R326" s="499" t="str">
        <f t="shared" si="118"/>
        <v/>
      </c>
      <c r="T326" s="522">
        <f t="shared" si="104"/>
        <v>0</v>
      </c>
      <c r="U326" s="523">
        <f t="shared" si="105"/>
        <v>0</v>
      </c>
      <c r="V326" s="522">
        <f t="shared" si="106"/>
        <v>0</v>
      </c>
      <c r="W326" s="523">
        <f t="shared" si="107"/>
        <v>0</v>
      </c>
      <c r="X326" s="522">
        <f t="shared" si="108"/>
        <v>0</v>
      </c>
      <c r="Y326" s="523">
        <f t="shared" si="109"/>
        <v>0</v>
      </c>
      <c r="AA326" s="517"/>
      <c r="AB326" s="517" t="e">
        <f t="shared" si="119"/>
        <v>#VALUE!</v>
      </c>
      <c r="AC326" s="524"/>
      <c r="AE326" s="519"/>
      <c r="AF326" s="519"/>
      <c r="AH326" s="499" t="str">
        <f t="shared" si="110"/>
        <v/>
      </c>
    </row>
    <row r="327" spans="1:34" x14ac:dyDescent="0.2">
      <c r="A327" s="134"/>
      <c r="B327" s="135" t="str">
        <f t="shared" si="129"/>
        <v/>
      </c>
      <c r="C327" s="128" t="b">
        <f t="shared" si="125"/>
        <v>0</v>
      </c>
      <c r="D327" s="136"/>
      <c r="E327" s="143" t="b">
        <f t="shared" si="126"/>
        <v>0</v>
      </c>
      <c r="F327" s="137" t="str">
        <f t="shared" si="127"/>
        <v/>
      </c>
      <c r="G327" s="138"/>
      <c r="H327" s="139"/>
      <c r="I327" s="138"/>
      <c r="J327" s="139"/>
      <c r="K327" s="138"/>
      <c r="L327" s="139"/>
      <c r="M327" s="140" t="str">
        <f t="shared" si="128"/>
        <v/>
      </c>
      <c r="N327" s="534"/>
      <c r="O327" s="534"/>
      <c r="Q327" s="513">
        <f t="shared" si="130"/>
        <v>0</v>
      </c>
      <c r="R327" s="499" t="str">
        <f t="shared" si="118"/>
        <v/>
      </c>
      <c r="T327" s="522">
        <f t="shared" si="104"/>
        <v>0</v>
      </c>
      <c r="U327" s="523">
        <f t="shared" si="105"/>
        <v>0</v>
      </c>
      <c r="V327" s="522">
        <f t="shared" si="106"/>
        <v>0</v>
      </c>
      <c r="W327" s="523">
        <f t="shared" si="107"/>
        <v>0</v>
      </c>
      <c r="X327" s="522">
        <f t="shared" si="108"/>
        <v>0</v>
      </c>
      <c r="Y327" s="523">
        <f t="shared" si="109"/>
        <v>0</v>
      </c>
      <c r="AA327" s="517"/>
      <c r="AB327" s="517" t="e">
        <f t="shared" si="119"/>
        <v>#VALUE!</v>
      </c>
      <c r="AC327" s="524"/>
      <c r="AE327" s="519"/>
      <c r="AF327" s="519"/>
      <c r="AH327" s="499" t="str">
        <f t="shared" si="110"/>
        <v/>
      </c>
    </row>
    <row r="328" spans="1:34" x14ac:dyDescent="0.2">
      <c r="A328" s="134"/>
      <c r="B328" s="135" t="str">
        <f t="shared" si="129"/>
        <v/>
      </c>
      <c r="C328" s="128" t="b">
        <f t="shared" si="125"/>
        <v>0</v>
      </c>
      <c r="D328" s="136"/>
      <c r="E328" s="143" t="b">
        <f t="shared" si="126"/>
        <v>0</v>
      </c>
      <c r="F328" s="137" t="str">
        <f t="shared" si="127"/>
        <v/>
      </c>
      <c r="G328" s="138"/>
      <c r="H328" s="139"/>
      <c r="I328" s="138"/>
      <c r="J328" s="139"/>
      <c r="K328" s="138"/>
      <c r="L328" s="139"/>
      <c r="M328" s="140" t="str">
        <f t="shared" si="128"/>
        <v/>
      </c>
      <c r="N328" s="534"/>
      <c r="O328" s="534"/>
      <c r="Q328" s="513">
        <f t="shared" si="130"/>
        <v>0</v>
      </c>
      <c r="R328" s="499" t="str">
        <f t="shared" si="118"/>
        <v/>
      </c>
      <c r="T328" s="522">
        <f t="shared" si="104"/>
        <v>0</v>
      </c>
      <c r="U328" s="523">
        <f t="shared" si="105"/>
        <v>0</v>
      </c>
      <c r="V328" s="522">
        <f t="shared" si="106"/>
        <v>0</v>
      </c>
      <c r="W328" s="523">
        <f t="shared" si="107"/>
        <v>0</v>
      </c>
      <c r="X328" s="522">
        <f t="shared" si="108"/>
        <v>0</v>
      </c>
      <c r="Y328" s="523">
        <f t="shared" si="109"/>
        <v>0</v>
      </c>
      <c r="AA328" s="517"/>
      <c r="AB328" s="517" t="e">
        <f t="shared" si="119"/>
        <v>#VALUE!</v>
      </c>
      <c r="AC328" s="524"/>
      <c r="AE328" s="519"/>
      <c r="AF328" s="519"/>
      <c r="AH328" s="499" t="str">
        <f t="shared" si="110"/>
        <v/>
      </c>
    </row>
    <row r="329" spans="1:34" x14ac:dyDescent="0.2">
      <c r="A329" s="134"/>
      <c r="B329" s="135" t="str">
        <f t="shared" si="129"/>
        <v/>
      </c>
      <c r="C329" s="128" t="b">
        <f t="shared" si="125"/>
        <v>0</v>
      </c>
      <c r="D329" s="136"/>
      <c r="E329" s="143" t="b">
        <f t="shared" si="126"/>
        <v>0</v>
      </c>
      <c r="F329" s="137" t="str">
        <f t="shared" si="127"/>
        <v/>
      </c>
      <c r="G329" s="138"/>
      <c r="H329" s="139"/>
      <c r="I329" s="138"/>
      <c r="J329" s="139"/>
      <c r="K329" s="138"/>
      <c r="L329" s="139"/>
      <c r="M329" s="140" t="str">
        <f t="shared" si="128"/>
        <v/>
      </c>
      <c r="N329" s="534"/>
      <c r="O329" s="534"/>
      <c r="Q329" s="513">
        <f t="shared" si="130"/>
        <v>0</v>
      </c>
      <c r="R329" s="499" t="str">
        <f t="shared" si="118"/>
        <v/>
      </c>
      <c r="T329" s="522">
        <f t="shared" si="104"/>
        <v>0</v>
      </c>
      <c r="U329" s="523">
        <f t="shared" si="105"/>
        <v>0</v>
      </c>
      <c r="V329" s="522">
        <f t="shared" si="106"/>
        <v>0</v>
      </c>
      <c r="W329" s="523">
        <f t="shared" si="107"/>
        <v>0</v>
      </c>
      <c r="X329" s="522">
        <f t="shared" si="108"/>
        <v>0</v>
      </c>
      <c r="Y329" s="523">
        <f t="shared" si="109"/>
        <v>0</v>
      </c>
      <c r="AA329" s="517"/>
      <c r="AB329" s="517" t="e">
        <f t="shared" si="119"/>
        <v>#VALUE!</v>
      </c>
      <c r="AC329" s="524"/>
      <c r="AE329" s="519"/>
      <c r="AF329" s="519"/>
      <c r="AH329" s="499" t="str">
        <f t="shared" si="110"/>
        <v/>
      </c>
    </row>
    <row r="330" spans="1:34" x14ac:dyDescent="0.2">
      <c r="A330" s="134"/>
      <c r="B330" s="135" t="str">
        <f t="shared" si="129"/>
        <v/>
      </c>
      <c r="C330" s="128" t="b">
        <f t="shared" si="125"/>
        <v>0</v>
      </c>
      <c r="D330" s="136"/>
      <c r="E330" s="143" t="b">
        <f t="shared" si="126"/>
        <v>0</v>
      </c>
      <c r="F330" s="137" t="str">
        <f t="shared" si="127"/>
        <v/>
      </c>
      <c r="G330" s="138"/>
      <c r="H330" s="139"/>
      <c r="I330" s="138"/>
      <c r="J330" s="139"/>
      <c r="K330" s="138"/>
      <c r="L330" s="139"/>
      <c r="M330" s="140" t="str">
        <f t="shared" si="128"/>
        <v/>
      </c>
      <c r="N330" s="534"/>
      <c r="O330" s="534"/>
      <c r="Q330" s="513">
        <f t="shared" si="130"/>
        <v>0</v>
      </c>
      <c r="R330" s="499" t="str">
        <f t="shared" si="118"/>
        <v/>
      </c>
      <c r="T330" s="522">
        <f t="shared" si="104"/>
        <v>0</v>
      </c>
      <c r="U330" s="523">
        <f t="shared" si="105"/>
        <v>0</v>
      </c>
      <c r="V330" s="522">
        <f t="shared" si="106"/>
        <v>0</v>
      </c>
      <c r="W330" s="523">
        <f t="shared" si="107"/>
        <v>0</v>
      </c>
      <c r="X330" s="522">
        <f t="shared" si="108"/>
        <v>0</v>
      </c>
      <c r="Y330" s="523">
        <f t="shared" si="109"/>
        <v>0</v>
      </c>
      <c r="AA330" s="517"/>
      <c r="AB330" s="517" t="e">
        <f t="shared" si="119"/>
        <v>#VALUE!</v>
      </c>
      <c r="AC330" s="524"/>
      <c r="AE330" s="519"/>
      <c r="AF330" s="519"/>
      <c r="AH330" s="499" t="str">
        <f t="shared" si="110"/>
        <v/>
      </c>
    </row>
    <row r="331" spans="1:34" x14ac:dyDescent="0.2">
      <c r="A331" s="134"/>
      <c r="B331" s="135" t="str">
        <f t="shared" si="129"/>
        <v/>
      </c>
      <c r="C331" s="128" t="b">
        <f t="shared" si="125"/>
        <v>0</v>
      </c>
      <c r="D331" s="136"/>
      <c r="E331" s="143" t="b">
        <f t="shared" si="126"/>
        <v>0</v>
      </c>
      <c r="F331" s="137" t="str">
        <f t="shared" si="127"/>
        <v/>
      </c>
      <c r="G331" s="138"/>
      <c r="H331" s="139"/>
      <c r="I331" s="138"/>
      <c r="J331" s="139"/>
      <c r="K331" s="138"/>
      <c r="L331" s="139"/>
      <c r="M331" s="140" t="str">
        <f t="shared" si="128"/>
        <v/>
      </c>
      <c r="N331" s="534"/>
      <c r="O331" s="534"/>
      <c r="Q331" s="513">
        <f t="shared" si="130"/>
        <v>0</v>
      </c>
      <c r="R331" s="499" t="str">
        <f t="shared" si="118"/>
        <v/>
      </c>
      <c r="T331" s="522">
        <f t="shared" si="104"/>
        <v>0</v>
      </c>
      <c r="U331" s="523">
        <f t="shared" si="105"/>
        <v>0</v>
      </c>
      <c r="V331" s="522">
        <f t="shared" si="106"/>
        <v>0</v>
      </c>
      <c r="W331" s="523">
        <f t="shared" si="107"/>
        <v>0</v>
      </c>
      <c r="X331" s="522">
        <f t="shared" si="108"/>
        <v>0</v>
      </c>
      <c r="Y331" s="523">
        <f t="shared" si="109"/>
        <v>0</v>
      </c>
      <c r="AA331" s="517"/>
      <c r="AB331" s="517" t="e">
        <f t="shared" si="119"/>
        <v>#VALUE!</v>
      </c>
      <c r="AC331" s="524"/>
      <c r="AE331" s="519"/>
      <c r="AF331" s="519"/>
      <c r="AH331" s="499" t="str">
        <f t="shared" si="110"/>
        <v/>
      </c>
    </row>
    <row r="332" spans="1:34" x14ac:dyDescent="0.2">
      <c r="A332" s="134"/>
      <c r="B332" s="135" t="str">
        <f t="shared" si="129"/>
        <v/>
      </c>
      <c r="C332" s="128" t="b">
        <f t="shared" si="125"/>
        <v>0</v>
      </c>
      <c r="D332" s="136"/>
      <c r="E332" s="143" t="b">
        <f t="shared" si="126"/>
        <v>0</v>
      </c>
      <c r="F332" s="137" t="str">
        <f t="shared" si="127"/>
        <v/>
      </c>
      <c r="G332" s="138"/>
      <c r="H332" s="139"/>
      <c r="I332" s="138"/>
      <c r="J332" s="139"/>
      <c r="K332" s="138"/>
      <c r="L332" s="139"/>
      <c r="M332" s="140" t="str">
        <f t="shared" si="128"/>
        <v/>
      </c>
      <c r="N332" s="534"/>
      <c r="O332" s="534"/>
      <c r="Q332" s="513">
        <f t="shared" si="130"/>
        <v>0</v>
      </c>
      <c r="R332" s="499" t="str">
        <f t="shared" si="118"/>
        <v/>
      </c>
      <c r="T332" s="522">
        <f t="shared" ref="T332:T395" si="131">IF(R332="ee",G332,IF(R332="-u",G332,IF(R332="",G332,IF(R332="ra",G332,IF(R332="pr",G332,"")))))</f>
        <v>0</v>
      </c>
      <c r="U332" s="523">
        <f t="shared" ref="U332:U395" si="132">IF(R332="uu",H332,IF(R332="-e",H332,IF(R332="",H332,IF(R332="rp",H332,IF(R332="ve",H332,"")))))</f>
        <v>0</v>
      </c>
      <c r="V332" s="522">
        <f t="shared" ref="V332:V395" si="133">IF(R332="ee",I332,IF(R332="-u",I332,IF(R332="",I332,IF(R332="ra",I332,IF(R332="ve",I332,"")))))</f>
        <v>0</v>
      </c>
      <c r="W332" s="523">
        <f t="shared" ref="W332:W395" si="134">IF(R332="uu",J332,IF(R332="-e",J332,IF(R332="",J332,IF(R332="rp",J332,IF(R332="pr",J332,"")))))</f>
        <v>0</v>
      </c>
      <c r="X332" s="522">
        <f t="shared" ref="X332:X395" si="135">IF(R332="ee",K332,IF(R332="-u",K332,IF(R332="",K332,IF(R332="ra",K332,IF(R332="ve",K332,"")))))</f>
        <v>0</v>
      </c>
      <c r="Y332" s="523">
        <f t="shared" ref="Y332:Y395" si="136">IF(R332="uu",L332,IF(R332="-e",L332,IF(R332="",L332,IF(R332="rp",L332,IF(R332="pr",L332,"")))))</f>
        <v>0</v>
      </c>
      <c r="AA332" s="517"/>
      <c r="AB332" s="517" t="e">
        <f t="shared" ref="AB332:AB395" si="137">$AA$11+M332</f>
        <v>#VALUE!</v>
      </c>
      <c r="AC332" s="524"/>
      <c r="AE332" s="519"/>
      <c r="AF332" s="519"/>
      <c r="AH332" s="499" t="str">
        <f t="shared" si="110"/>
        <v/>
      </c>
    </row>
    <row r="333" spans="1:34" ht="13.5" thickBot="1" x14ac:dyDescent="0.25">
      <c r="A333" s="179"/>
      <c r="B333" s="135" t="str">
        <f t="shared" si="129"/>
        <v/>
      </c>
      <c r="C333" s="128" t="b">
        <f t="shared" si="125"/>
        <v>0</v>
      </c>
      <c r="D333" s="180"/>
      <c r="E333" s="143" t="b">
        <f t="shared" si="126"/>
        <v>0</v>
      </c>
      <c r="F333" s="137" t="str">
        <f t="shared" si="127"/>
        <v/>
      </c>
      <c r="G333" s="138"/>
      <c r="H333" s="139"/>
      <c r="I333" s="138"/>
      <c r="J333" s="139"/>
      <c r="K333" s="138"/>
      <c r="L333" s="139"/>
      <c r="M333" s="140" t="str">
        <f t="shared" si="128"/>
        <v/>
      </c>
      <c r="N333" s="534"/>
      <c r="O333" s="534"/>
      <c r="Q333" s="513">
        <f t="shared" si="130"/>
        <v>0</v>
      </c>
      <c r="R333" s="499" t="str">
        <f t="shared" ref="R333:R396" si="138">LEFT(F333,2)</f>
        <v/>
      </c>
      <c r="T333" s="522">
        <f t="shared" si="131"/>
        <v>0</v>
      </c>
      <c r="U333" s="523">
        <f t="shared" si="132"/>
        <v>0</v>
      </c>
      <c r="V333" s="522">
        <f t="shared" si="133"/>
        <v>0</v>
      </c>
      <c r="W333" s="523">
        <f t="shared" si="134"/>
        <v>0</v>
      </c>
      <c r="X333" s="522">
        <f t="shared" si="135"/>
        <v>0</v>
      </c>
      <c r="Y333" s="523">
        <f t="shared" si="136"/>
        <v>0</v>
      </c>
      <c r="AA333" s="517"/>
      <c r="AB333" s="517" t="e">
        <f t="shared" si="137"/>
        <v>#VALUE!</v>
      </c>
      <c r="AC333" s="524"/>
      <c r="AE333" s="519"/>
      <c r="AF333" s="519"/>
      <c r="AH333" s="499" t="str">
        <f t="shared" ref="AH333:AH396" si="139">LEFT($AC333,4)</f>
        <v/>
      </c>
    </row>
    <row r="334" spans="1:34" ht="14.25" thickTop="1" thickBot="1" x14ac:dyDescent="0.25">
      <c r="A334" s="170"/>
      <c r="B334" s="171"/>
      <c r="C334" s="172"/>
      <c r="D334" s="173"/>
      <c r="E334" s="173"/>
      <c r="F334" s="174"/>
      <c r="G334" s="175"/>
      <c r="H334" s="175"/>
      <c r="I334" s="175"/>
      <c r="J334" s="175"/>
      <c r="K334" s="175"/>
      <c r="L334" s="175"/>
      <c r="M334" s="176" t="str">
        <f>IF(SUM(G334:L334)&gt;0.00001,M333+G334-H334+K334-L334,"")</f>
        <v/>
      </c>
      <c r="N334" s="534"/>
      <c r="O334" s="534"/>
      <c r="Q334" s="513"/>
      <c r="T334" s="522">
        <f t="shared" si="131"/>
        <v>0</v>
      </c>
      <c r="U334" s="523">
        <f t="shared" si="132"/>
        <v>0</v>
      </c>
      <c r="V334" s="522">
        <f t="shared" si="133"/>
        <v>0</v>
      </c>
      <c r="W334" s="523">
        <f t="shared" si="134"/>
        <v>0</v>
      </c>
      <c r="X334" s="522">
        <f t="shared" si="135"/>
        <v>0</v>
      </c>
      <c r="Y334" s="523">
        <f t="shared" si="136"/>
        <v>0</v>
      </c>
      <c r="AA334" s="517"/>
      <c r="AB334" s="517"/>
      <c r="AC334" s="530"/>
      <c r="AE334" s="519"/>
      <c r="AF334" s="519"/>
      <c r="AH334" s="499" t="str">
        <f t="shared" si="139"/>
        <v/>
      </c>
    </row>
    <row r="335" spans="1:34" ht="13.5" thickTop="1" x14ac:dyDescent="0.2">
      <c r="A335" s="702" t="s">
        <v>15</v>
      </c>
      <c r="B335" s="703"/>
      <c r="C335" s="703"/>
      <c r="D335" s="703"/>
      <c r="E335" s="703"/>
      <c r="F335" s="703"/>
      <c r="G335" s="708" t="s">
        <v>9</v>
      </c>
      <c r="H335" s="708"/>
      <c r="I335" s="697" t="str">
        <f>I8</f>
        <v>BANCA XXXX</v>
      </c>
      <c r="J335" s="698"/>
      <c r="K335" s="696" t="str">
        <f>K8</f>
        <v>BANCA Agricola pop</v>
      </c>
      <c r="L335" s="696"/>
      <c r="M335" s="692" t="s">
        <v>7</v>
      </c>
      <c r="N335" s="505"/>
      <c r="O335" s="505"/>
      <c r="Q335" s="513"/>
      <c r="T335" s="522" t="str">
        <f t="shared" si="131"/>
        <v>C A S S A</v>
      </c>
      <c r="U335" s="523">
        <f t="shared" si="132"/>
        <v>0</v>
      </c>
      <c r="V335" s="522" t="str">
        <f t="shared" si="133"/>
        <v>BANCA XXXX</v>
      </c>
      <c r="W335" s="523">
        <f t="shared" si="134"/>
        <v>0</v>
      </c>
      <c r="X335" s="522" t="str">
        <f t="shared" si="135"/>
        <v>BANCA Agricola pop</v>
      </c>
      <c r="Y335" s="523">
        <f t="shared" si="136"/>
        <v>0</v>
      </c>
      <c r="AA335" s="517"/>
      <c r="AB335" s="517"/>
      <c r="AC335" s="530"/>
      <c r="AE335" s="519"/>
      <c r="AF335" s="519"/>
      <c r="AH335" s="499" t="str">
        <f t="shared" si="139"/>
        <v/>
      </c>
    </row>
    <row r="336" spans="1:34" x14ac:dyDescent="0.2">
      <c r="A336" s="704"/>
      <c r="B336" s="705"/>
      <c r="C336" s="705"/>
      <c r="D336" s="705"/>
      <c r="E336" s="705"/>
      <c r="F336" s="705"/>
      <c r="G336" s="152" t="s">
        <v>2</v>
      </c>
      <c r="H336" s="152" t="s">
        <v>3</v>
      </c>
      <c r="I336" s="152" t="s">
        <v>2</v>
      </c>
      <c r="J336" s="152" t="s">
        <v>3</v>
      </c>
      <c r="K336" s="152" t="s">
        <v>2</v>
      </c>
      <c r="L336" s="152" t="s">
        <v>3</v>
      </c>
      <c r="M336" s="693"/>
      <c r="N336" s="505"/>
      <c r="O336" s="505"/>
      <c r="Q336" s="513"/>
      <c r="T336" s="522" t="str">
        <f t="shared" si="131"/>
        <v>ENTRATE</v>
      </c>
      <c r="U336" s="523" t="str">
        <f t="shared" si="132"/>
        <v>USCITE</v>
      </c>
      <c r="V336" s="522" t="str">
        <f t="shared" si="133"/>
        <v>ENTRATE</v>
      </c>
      <c r="W336" s="523" t="str">
        <f t="shared" si="134"/>
        <v>USCITE</v>
      </c>
      <c r="X336" s="522" t="str">
        <f t="shared" si="135"/>
        <v>ENTRATE</v>
      </c>
      <c r="Y336" s="523" t="str">
        <f t="shared" si="136"/>
        <v>USCITE</v>
      </c>
      <c r="AA336" s="517"/>
      <c r="AB336" s="517"/>
      <c r="AC336" s="530"/>
      <c r="AE336" s="519"/>
      <c r="AF336" s="519"/>
      <c r="AH336" s="499" t="str">
        <f t="shared" si="139"/>
        <v/>
      </c>
    </row>
    <row r="337" spans="1:34" x14ac:dyDescent="0.2">
      <c r="A337" s="694" t="s">
        <v>12</v>
      </c>
      <c r="B337" s="695"/>
      <c r="C337" s="695"/>
      <c r="D337" s="695"/>
      <c r="E337" s="695"/>
      <c r="F337" s="695"/>
      <c r="G337" s="153">
        <f t="shared" ref="G337:L337" si="140">SUM(G308:G333)</f>
        <v>0</v>
      </c>
      <c r="H337" s="153">
        <f t="shared" si="140"/>
        <v>0</v>
      </c>
      <c r="I337" s="153">
        <f t="shared" si="140"/>
        <v>0</v>
      </c>
      <c r="J337" s="153">
        <f t="shared" si="140"/>
        <v>0</v>
      </c>
      <c r="K337" s="153">
        <f t="shared" si="140"/>
        <v>0</v>
      </c>
      <c r="L337" s="153">
        <f t="shared" si="140"/>
        <v>0</v>
      </c>
      <c r="M337" s="154">
        <f>G337-H337+I337-J337+K337-L337</f>
        <v>0</v>
      </c>
      <c r="N337" s="534"/>
      <c r="O337" s="534"/>
      <c r="Q337" s="513"/>
      <c r="T337" s="522">
        <f t="shared" si="131"/>
        <v>0</v>
      </c>
      <c r="U337" s="523">
        <f t="shared" si="132"/>
        <v>0</v>
      </c>
      <c r="V337" s="522">
        <f t="shared" si="133"/>
        <v>0</v>
      </c>
      <c r="W337" s="523">
        <f t="shared" si="134"/>
        <v>0</v>
      </c>
      <c r="X337" s="522">
        <f t="shared" si="135"/>
        <v>0</v>
      </c>
      <c r="Y337" s="523">
        <f t="shared" si="136"/>
        <v>0</v>
      </c>
      <c r="AA337" s="517"/>
      <c r="AB337" s="517"/>
      <c r="AC337" s="530"/>
      <c r="AE337" s="519"/>
      <c r="AF337" s="519"/>
      <c r="AH337" s="499" t="str">
        <f t="shared" si="139"/>
        <v/>
      </c>
    </row>
    <row r="338" spans="1:34" x14ac:dyDescent="0.2">
      <c r="A338" s="694" t="s">
        <v>14</v>
      </c>
      <c r="B338" s="695"/>
      <c r="C338" s="695"/>
      <c r="D338" s="695"/>
      <c r="E338" s="695"/>
      <c r="F338" s="695"/>
      <c r="G338" s="153">
        <f t="shared" ref="G338:M338" si="141">G306</f>
        <v>434.24</v>
      </c>
      <c r="H338" s="153">
        <f t="shared" si="141"/>
        <v>0</v>
      </c>
      <c r="I338" s="153">
        <f t="shared" si="141"/>
        <v>17740.45</v>
      </c>
      <c r="J338" s="153">
        <f t="shared" si="141"/>
        <v>29.94</v>
      </c>
      <c r="K338" s="153">
        <f t="shared" si="141"/>
        <v>95.99</v>
      </c>
      <c r="L338" s="153">
        <f t="shared" si="141"/>
        <v>0</v>
      </c>
      <c r="M338" s="154">
        <f t="shared" si="141"/>
        <v>18240.740000000005</v>
      </c>
      <c r="N338" s="534"/>
      <c r="O338" s="534"/>
      <c r="Q338" s="513"/>
      <c r="T338" s="522">
        <f t="shared" si="131"/>
        <v>434.24</v>
      </c>
      <c r="U338" s="523">
        <f t="shared" si="132"/>
        <v>0</v>
      </c>
      <c r="V338" s="522">
        <f t="shared" si="133"/>
        <v>17740.45</v>
      </c>
      <c r="W338" s="523">
        <f t="shared" si="134"/>
        <v>29.94</v>
      </c>
      <c r="X338" s="522">
        <f t="shared" si="135"/>
        <v>95.99</v>
      </c>
      <c r="Y338" s="523">
        <f t="shared" si="136"/>
        <v>0</v>
      </c>
      <c r="AA338" s="517"/>
      <c r="AB338" s="517"/>
      <c r="AC338" s="530"/>
      <c r="AE338" s="519"/>
      <c r="AF338" s="519"/>
      <c r="AH338" s="499" t="str">
        <f t="shared" si="139"/>
        <v/>
      </c>
    </row>
    <row r="339" spans="1:34" x14ac:dyDescent="0.2">
      <c r="A339" s="700" t="s">
        <v>13</v>
      </c>
      <c r="B339" s="701"/>
      <c r="C339" s="701"/>
      <c r="D339" s="701"/>
      <c r="E339" s="701"/>
      <c r="F339" s="701"/>
      <c r="G339" s="153">
        <f t="shared" ref="G339:M339" si="142">G337+G338</f>
        <v>434.24</v>
      </c>
      <c r="H339" s="153">
        <f t="shared" si="142"/>
        <v>0</v>
      </c>
      <c r="I339" s="153">
        <f t="shared" si="142"/>
        <v>17740.45</v>
      </c>
      <c r="J339" s="153">
        <f t="shared" si="142"/>
        <v>29.94</v>
      </c>
      <c r="K339" s="153">
        <f t="shared" si="142"/>
        <v>95.99</v>
      </c>
      <c r="L339" s="153">
        <f t="shared" si="142"/>
        <v>0</v>
      </c>
      <c r="M339" s="154">
        <f t="shared" si="142"/>
        <v>18240.740000000005</v>
      </c>
      <c r="N339" s="534"/>
      <c r="O339" s="534"/>
      <c r="Q339" s="513"/>
      <c r="T339" s="522">
        <f t="shared" si="131"/>
        <v>434.24</v>
      </c>
      <c r="U339" s="523">
        <f t="shared" si="132"/>
        <v>0</v>
      </c>
      <c r="V339" s="522">
        <f t="shared" si="133"/>
        <v>17740.45</v>
      </c>
      <c r="W339" s="523">
        <f t="shared" si="134"/>
        <v>29.94</v>
      </c>
      <c r="X339" s="522">
        <f t="shared" si="135"/>
        <v>95.99</v>
      </c>
      <c r="Y339" s="523">
        <f t="shared" si="136"/>
        <v>0</v>
      </c>
      <c r="AA339" s="517"/>
      <c r="AB339" s="517"/>
      <c r="AC339" s="530"/>
      <c r="AE339" s="519"/>
      <c r="AF339" s="519"/>
      <c r="AH339" s="499" t="str">
        <f t="shared" si="139"/>
        <v/>
      </c>
    </row>
    <row r="340" spans="1:34" ht="13.5" thickBot="1" x14ac:dyDescent="0.25">
      <c r="A340" s="706" t="s">
        <v>16</v>
      </c>
      <c r="B340" s="707"/>
      <c r="C340" s="707"/>
      <c r="D340" s="707"/>
      <c r="E340" s="707"/>
      <c r="F340" s="707"/>
      <c r="G340" s="699">
        <f>G339-H339</f>
        <v>434.24</v>
      </c>
      <c r="H340" s="699"/>
      <c r="I340" s="699">
        <f>I339-J339</f>
        <v>17710.510000000002</v>
      </c>
      <c r="J340" s="699"/>
      <c r="K340" s="699">
        <f>K339-L339</f>
        <v>95.99</v>
      </c>
      <c r="L340" s="699"/>
      <c r="M340" s="155">
        <f>G340+I340+K340</f>
        <v>18240.740000000005</v>
      </c>
      <c r="N340" s="536"/>
      <c r="O340" s="536"/>
      <c r="Q340" s="513"/>
      <c r="T340" s="522">
        <f t="shared" si="131"/>
        <v>434.24</v>
      </c>
      <c r="U340" s="523">
        <f t="shared" si="132"/>
        <v>0</v>
      </c>
      <c r="V340" s="522">
        <f t="shared" si="133"/>
        <v>17710.510000000002</v>
      </c>
      <c r="W340" s="523">
        <f t="shared" si="134"/>
        <v>0</v>
      </c>
      <c r="X340" s="522">
        <f t="shared" si="135"/>
        <v>95.99</v>
      </c>
      <c r="Y340" s="523">
        <f t="shared" si="136"/>
        <v>0</v>
      </c>
      <c r="AA340" s="517"/>
      <c r="AB340" s="517"/>
      <c r="AC340" s="530"/>
      <c r="AE340" s="519"/>
      <c r="AF340" s="519"/>
      <c r="AH340" s="499" t="str">
        <f t="shared" si="139"/>
        <v/>
      </c>
    </row>
    <row r="341" spans="1:34" ht="13.5" thickTop="1" x14ac:dyDescent="0.2">
      <c r="A341" s="160"/>
      <c r="B341" s="156" t="str">
        <f>IF(Q341&gt;0.00001,B333+1,"")</f>
        <v/>
      </c>
      <c r="C341" s="128" t="b">
        <f t="shared" ref="C341:C366" si="143">IF(G341+I341+K341&gt;0,"e",IF(H341+J341+L341&gt;0,"u",IF(G341+H341+I341+J341+K341+L341&lt;0,"")))</f>
        <v>0</v>
      </c>
      <c r="D341" s="161"/>
      <c r="E341" s="143" t="b">
        <f t="shared" ref="E341:E366" si="144">IF(Q341&gt;0.0001,1)</f>
        <v>0</v>
      </c>
      <c r="F341" s="137" t="str">
        <f t="shared" ref="F341:F366" si="145">AH341</f>
        <v/>
      </c>
      <c r="G341" s="157"/>
      <c r="H341" s="158"/>
      <c r="I341" s="157"/>
      <c r="J341" s="158"/>
      <c r="K341" s="157"/>
      <c r="L341" s="158"/>
      <c r="M341" s="159" t="str">
        <f t="shared" ref="M341:M366" si="146">IF(SUM(G341:L341)&gt;0.00001,M340+G341-H341+I341-J341+K341-L341,"")</f>
        <v/>
      </c>
      <c r="N341" s="534"/>
      <c r="O341" s="534"/>
      <c r="Q341" s="513">
        <f t="shared" si="130"/>
        <v>0</v>
      </c>
      <c r="R341" s="499" t="str">
        <f t="shared" si="138"/>
        <v/>
      </c>
      <c r="T341" s="522">
        <f t="shared" si="131"/>
        <v>0</v>
      </c>
      <c r="U341" s="523">
        <f t="shared" si="132"/>
        <v>0</v>
      </c>
      <c r="V341" s="522">
        <f t="shared" si="133"/>
        <v>0</v>
      </c>
      <c r="W341" s="523">
        <f t="shared" si="134"/>
        <v>0</v>
      </c>
      <c r="X341" s="522">
        <f t="shared" si="135"/>
        <v>0</v>
      </c>
      <c r="Y341" s="523">
        <f t="shared" si="136"/>
        <v>0</v>
      </c>
      <c r="AA341" s="517"/>
      <c r="AB341" s="517" t="e">
        <f t="shared" si="137"/>
        <v>#VALUE!</v>
      </c>
      <c r="AC341" s="524"/>
      <c r="AE341" s="519"/>
      <c r="AF341" s="519"/>
      <c r="AH341" s="499" t="str">
        <f t="shared" si="139"/>
        <v/>
      </c>
    </row>
    <row r="342" spans="1:34" x14ac:dyDescent="0.2">
      <c r="A342" s="134"/>
      <c r="B342" s="135" t="str">
        <f t="shared" ref="B342:B366" si="147">IF(Q342&gt;0.00001,B341+1,"")</f>
        <v/>
      </c>
      <c r="C342" s="128" t="b">
        <f t="shared" si="143"/>
        <v>0</v>
      </c>
      <c r="D342" s="136"/>
      <c r="E342" s="143" t="b">
        <f t="shared" si="144"/>
        <v>0</v>
      </c>
      <c r="F342" s="137" t="str">
        <f t="shared" si="145"/>
        <v/>
      </c>
      <c r="G342" s="138"/>
      <c r="H342" s="139"/>
      <c r="I342" s="138"/>
      <c r="J342" s="139"/>
      <c r="K342" s="138"/>
      <c r="L342" s="139"/>
      <c r="M342" s="140" t="str">
        <f t="shared" si="146"/>
        <v/>
      </c>
      <c r="N342" s="534"/>
      <c r="O342" s="534"/>
      <c r="Q342" s="513">
        <f t="shared" si="130"/>
        <v>0</v>
      </c>
      <c r="R342" s="499" t="str">
        <f t="shared" si="138"/>
        <v/>
      </c>
      <c r="T342" s="522">
        <f t="shared" si="131"/>
        <v>0</v>
      </c>
      <c r="U342" s="523">
        <f t="shared" si="132"/>
        <v>0</v>
      </c>
      <c r="V342" s="522">
        <f t="shared" si="133"/>
        <v>0</v>
      </c>
      <c r="W342" s="523">
        <f t="shared" si="134"/>
        <v>0</v>
      </c>
      <c r="X342" s="522">
        <f t="shared" si="135"/>
        <v>0</v>
      </c>
      <c r="Y342" s="523">
        <f t="shared" si="136"/>
        <v>0</v>
      </c>
      <c r="AA342" s="517"/>
      <c r="AB342" s="517" t="e">
        <f t="shared" si="137"/>
        <v>#VALUE!</v>
      </c>
      <c r="AC342" s="524"/>
      <c r="AE342" s="519"/>
      <c r="AF342" s="519"/>
      <c r="AH342" s="499" t="str">
        <f t="shared" si="139"/>
        <v/>
      </c>
    </row>
    <row r="343" spans="1:34" x14ac:dyDescent="0.2">
      <c r="A343" s="134"/>
      <c r="B343" s="135" t="str">
        <f t="shared" si="147"/>
        <v/>
      </c>
      <c r="C343" s="128" t="b">
        <f t="shared" si="143"/>
        <v>0</v>
      </c>
      <c r="D343" s="136"/>
      <c r="E343" s="143" t="b">
        <f t="shared" si="144"/>
        <v>0</v>
      </c>
      <c r="F343" s="137" t="str">
        <f t="shared" si="145"/>
        <v/>
      </c>
      <c r="G343" s="138"/>
      <c r="H343" s="139"/>
      <c r="I343" s="138"/>
      <c r="J343" s="139"/>
      <c r="K343" s="138"/>
      <c r="L343" s="139"/>
      <c r="M343" s="140" t="str">
        <f t="shared" si="146"/>
        <v/>
      </c>
      <c r="N343" s="534"/>
      <c r="O343" s="534"/>
      <c r="Q343" s="513">
        <f t="shared" si="130"/>
        <v>0</v>
      </c>
      <c r="R343" s="499" t="str">
        <f t="shared" si="138"/>
        <v/>
      </c>
      <c r="T343" s="522">
        <f t="shared" si="131"/>
        <v>0</v>
      </c>
      <c r="U343" s="523">
        <f t="shared" si="132"/>
        <v>0</v>
      </c>
      <c r="V343" s="522">
        <f t="shared" si="133"/>
        <v>0</v>
      </c>
      <c r="W343" s="523">
        <f t="shared" si="134"/>
        <v>0</v>
      </c>
      <c r="X343" s="522">
        <f t="shared" si="135"/>
        <v>0</v>
      </c>
      <c r="Y343" s="523">
        <f t="shared" si="136"/>
        <v>0</v>
      </c>
      <c r="AA343" s="517"/>
      <c r="AB343" s="517" t="e">
        <f t="shared" si="137"/>
        <v>#VALUE!</v>
      </c>
      <c r="AC343" s="524"/>
      <c r="AE343" s="519"/>
      <c r="AF343" s="519"/>
      <c r="AH343" s="499" t="str">
        <f t="shared" si="139"/>
        <v/>
      </c>
    </row>
    <row r="344" spans="1:34" x14ac:dyDescent="0.2">
      <c r="A344" s="134"/>
      <c r="B344" s="135" t="str">
        <f t="shared" si="147"/>
        <v/>
      </c>
      <c r="C344" s="128" t="b">
        <f t="shared" si="143"/>
        <v>0</v>
      </c>
      <c r="D344" s="136"/>
      <c r="E344" s="143" t="b">
        <f t="shared" si="144"/>
        <v>0</v>
      </c>
      <c r="F344" s="137" t="str">
        <f t="shared" si="145"/>
        <v/>
      </c>
      <c r="G344" s="138"/>
      <c r="H344" s="139"/>
      <c r="I344" s="138"/>
      <c r="J344" s="139"/>
      <c r="K344" s="138"/>
      <c r="L344" s="139"/>
      <c r="M344" s="140" t="str">
        <f t="shared" si="146"/>
        <v/>
      </c>
      <c r="N344" s="534"/>
      <c r="O344" s="534"/>
      <c r="Q344" s="513">
        <f t="shared" si="130"/>
        <v>0</v>
      </c>
      <c r="R344" s="499" t="str">
        <f t="shared" si="138"/>
        <v/>
      </c>
      <c r="T344" s="522">
        <f t="shared" si="131"/>
        <v>0</v>
      </c>
      <c r="U344" s="523">
        <f t="shared" si="132"/>
        <v>0</v>
      </c>
      <c r="V344" s="522">
        <f t="shared" si="133"/>
        <v>0</v>
      </c>
      <c r="W344" s="523">
        <f t="shared" si="134"/>
        <v>0</v>
      </c>
      <c r="X344" s="522">
        <f t="shared" si="135"/>
        <v>0</v>
      </c>
      <c r="Y344" s="523">
        <f t="shared" si="136"/>
        <v>0</v>
      </c>
      <c r="AA344" s="517"/>
      <c r="AB344" s="517" t="e">
        <f t="shared" si="137"/>
        <v>#VALUE!</v>
      </c>
      <c r="AC344" s="524"/>
      <c r="AE344" s="519"/>
      <c r="AF344" s="519"/>
      <c r="AH344" s="499" t="str">
        <f t="shared" si="139"/>
        <v/>
      </c>
    </row>
    <row r="345" spans="1:34" x14ac:dyDescent="0.2">
      <c r="A345" s="134"/>
      <c r="B345" s="135" t="str">
        <f t="shared" si="147"/>
        <v/>
      </c>
      <c r="C345" s="128" t="b">
        <f t="shared" si="143"/>
        <v>0</v>
      </c>
      <c r="D345" s="136"/>
      <c r="E345" s="143" t="b">
        <f t="shared" si="144"/>
        <v>0</v>
      </c>
      <c r="F345" s="137" t="str">
        <f t="shared" si="145"/>
        <v/>
      </c>
      <c r="G345" s="138"/>
      <c r="H345" s="139"/>
      <c r="I345" s="138"/>
      <c r="J345" s="139"/>
      <c r="K345" s="138"/>
      <c r="L345" s="139"/>
      <c r="M345" s="140" t="str">
        <f t="shared" si="146"/>
        <v/>
      </c>
      <c r="N345" s="534"/>
      <c r="O345" s="534"/>
      <c r="Q345" s="513">
        <f t="shared" si="130"/>
        <v>0</v>
      </c>
      <c r="R345" s="499" t="str">
        <f t="shared" si="138"/>
        <v/>
      </c>
      <c r="T345" s="522">
        <f t="shared" si="131"/>
        <v>0</v>
      </c>
      <c r="U345" s="523">
        <f t="shared" si="132"/>
        <v>0</v>
      </c>
      <c r="V345" s="522">
        <f t="shared" si="133"/>
        <v>0</v>
      </c>
      <c r="W345" s="523">
        <f t="shared" si="134"/>
        <v>0</v>
      </c>
      <c r="X345" s="522">
        <f t="shared" si="135"/>
        <v>0</v>
      </c>
      <c r="Y345" s="523">
        <f t="shared" si="136"/>
        <v>0</v>
      </c>
      <c r="AA345" s="517"/>
      <c r="AB345" s="517" t="e">
        <f t="shared" si="137"/>
        <v>#VALUE!</v>
      </c>
      <c r="AC345" s="524"/>
      <c r="AE345" s="519"/>
      <c r="AF345" s="519"/>
      <c r="AH345" s="499" t="str">
        <f t="shared" si="139"/>
        <v/>
      </c>
    </row>
    <row r="346" spans="1:34" x14ac:dyDescent="0.2">
      <c r="A346" s="134"/>
      <c r="B346" s="135" t="str">
        <f t="shared" si="147"/>
        <v/>
      </c>
      <c r="C346" s="128" t="b">
        <f t="shared" si="143"/>
        <v>0</v>
      </c>
      <c r="D346" s="136"/>
      <c r="E346" s="143" t="b">
        <f t="shared" si="144"/>
        <v>0</v>
      </c>
      <c r="F346" s="137" t="str">
        <f t="shared" si="145"/>
        <v/>
      </c>
      <c r="G346" s="138"/>
      <c r="H346" s="139"/>
      <c r="I346" s="138"/>
      <c r="J346" s="139"/>
      <c r="K346" s="138"/>
      <c r="L346" s="139"/>
      <c r="M346" s="140" t="str">
        <f t="shared" si="146"/>
        <v/>
      </c>
      <c r="N346" s="534"/>
      <c r="O346" s="534"/>
      <c r="Q346" s="513">
        <f t="shared" si="130"/>
        <v>0</v>
      </c>
      <c r="R346" s="499" t="str">
        <f t="shared" si="138"/>
        <v/>
      </c>
      <c r="T346" s="522">
        <f t="shared" si="131"/>
        <v>0</v>
      </c>
      <c r="U346" s="523">
        <f t="shared" si="132"/>
        <v>0</v>
      </c>
      <c r="V346" s="522">
        <f t="shared" si="133"/>
        <v>0</v>
      </c>
      <c r="W346" s="523">
        <f t="shared" si="134"/>
        <v>0</v>
      </c>
      <c r="X346" s="522">
        <f t="shared" si="135"/>
        <v>0</v>
      </c>
      <c r="Y346" s="523">
        <f t="shared" si="136"/>
        <v>0</v>
      </c>
      <c r="AA346" s="517"/>
      <c r="AB346" s="517" t="e">
        <f t="shared" si="137"/>
        <v>#VALUE!</v>
      </c>
      <c r="AC346" s="524"/>
      <c r="AE346" s="519"/>
      <c r="AF346" s="519"/>
      <c r="AH346" s="499" t="str">
        <f t="shared" si="139"/>
        <v/>
      </c>
    </row>
    <row r="347" spans="1:34" x14ac:dyDescent="0.2">
      <c r="A347" s="134"/>
      <c r="B347" s="135" t="str">
        <f t="shared" si="147"/>
        <v/>
      </c>
      <c r="C347" s="128" t="b">
        <f t="shared" si="143"/>
        <v>0</v>
      </c>
      <c r="D347" s="136"/>
      <c r="E347" s="143" t="b">
        <f t="shared" si="144"/>
        <v>0</v>
      </c>
      <c r="F347" s="137" t="str">
        <f t="shared" si="145"/>
        <v/>
      </c>
      <c r="G347" s="138"/>
      <c r="H347" s="139"/>
      <c r="I347" s="138"/>
      <c r="J347" s="139"/>
      <c r="K347" s="138"/>
      <c r="L347" s="139"/>
      <c r="M347" s="140" t="str">
        <f t="shared" si="146"/>
        <v/>
      </c>
      <c r="N347" s="534"/>
      <c r="O347" s="534"/>
      <c r="Q347" s="513">
        <f t="shared" si="130"/>
        <v>0</v>
      </c>
      <c r="R347" s="499" t="str">
        <f t="shared" si="138"/>
        <v/>
      </c>
      <c r="T347" s="522">
        <f t="shared" si="131"/>
        <v>0</v>
      </c>
      <c r="U347" s="523">
        <f t="shared" si="132"/>
        <v>0</v>
      </c>
      <c r="V347" s="522">
        <f t="shared" si="133"/>
        <v>0</v>
      </c>
      <c r="W347" s="523">
        <f t="shared" si="134"/>
        <v>0</v>
      </c>
      <c r="X347" s="522">
        <f t="shared" si="135"/>
        <v>0</v>
      </c>
      <c r="Y347" s="523">
        <f t="shared" si="136"/>
        <v>0</v>
      </c>
      <c r="AA347" s="517"/>
      <c r="AB347" s="517" t="e">
        <f t="shared" si="137"/>
        <v>#VALUE!</v>
      </c>
      <c r="AC347" s="524"/>
      <c r="AE347" s="519"/>
      <c r="AF347" s="519"/>
      <c r="AH347" s="499" t="str">
        <f t="shared" si="139"/>
        <v/>
      </c>
    </row>
    <row r="348" spans="1:34" x14ac:dyDescent="0.2">
      <c r="A348" s="134"/>
      <c r="B348" s="135" t="str">
        <f t="shared" si="147"/>
        <v/>
      </c>
      <c r="C348" s="128" t="b">
        <f t="shared" si="143"/>
        <v>0</v>
      </c>
      <c r="D348" s="136"/>
      <c r="E348" s="143" t="b">
        <f t="shared" si="144"/>
        <v>0</v>
      </c>
      <c r="F348" s="137" t="str">
        <f t="shared" si="145"/>
        <v/>
      </c>
      <c r="G348" s="138"/>
      <c r="H348" s="139"/>
      <c r="I348" s="138"/>
      <c r="J348" s="139"/>
      <c r="K348" s="138"/>
      <c r="L348" s="139"/>
      <c r="M348" s="140" t="str">
        <f t="shared" si="146"/>
        <v/>
      </c>
      <c r="N348" s="534"/>
      <c r="O348" s="534"/>
      <c r="Q348" s="513">
        <f t="shared" si="130"/>
        <v>0</v>
      </c>
      <c r="R348" s="499" t="str">
        <f t="shared" si="138"/>
        <v/>
      </c>
      <c r="T348" s="522">
        <f t="shared" si="131"/>
        <v>0</v>
      </c>
      <c r="U348" s="523">
        <f t="shared" si="132"/>
        <v>0</v>
      </c>
      <c r="V348" s="522">
        <f t="shared" si="133"/>
        <v>0</v>
      </c>
      <c r="W348" s="523">
        <f t="shared" si="134"/>
        <v>0</v>
      </c>
      <c r="X348" s="522">
        <f t="shared" si="135"/>
        <v>0</v>
      </c>
      <c r="Y348" s="523">
        <f t="shared" si="136"/>
        <v>0</v>
      </c>
      <c r="AA348" s="517"/>
      <c r="AB348" s="517" t="e">
        <f t="shared" si="137"/>
        <v>#VALUE!</v>
      </c>
      <c r="AC348" s="524"/>
      <c r="AE348" s="519"/>
      <c r="AF348" s="519"/>
      <c r="AH348" s="499" t="str">
        <f t="shared" si="139"/>
        <v/>
      </c>
    </row>
    <row r="349" spans="1:34" x14ac:dyDescent="0.2">
      <c r="A349" s="134"/>
      <c r="B349" s="135" t="str">
        <f t="shared" si="147"/>
        <v/>
      </c>
      <c r="C349" s="128" t="b">
        <f t="shared" si="143"/>
        <v>0</v>
      </c>
      <c r="D349" s="136"/>
      <c r="E349" s="143" t="b">
        <f t="shared" si="144"/>
        <v>0</v>
      </c>
      <c r="F349" s="137" t="str">
        <f t="shared" si="145"/>
        <v/>
      </c>
      <c r="G349" s="138"/>
      <c r="H349" s="139"/>
      <c r="I349" s="138"/>
      <c r="J349" s="139"/>
      <c r="K349" s="138"/>
      <c r="L349" s="139"/>
      <c r="M349" s="140" t="str">
        <f t="shared" si="146"/>
        <v/>
      </c>
      <c r="N349" s="534"/>
      <c r="O349" s="534"/>
      <c r="Q349" s="513">
        <f t="shared" si="130"/>
        <v>0</v>
      </c>
      <c r="R349" s="499" t="str">
        <f t="shared" si="138"/>
        <v/>
      </c>
      <c r="T349" s="522">
        <f t="shared" si="131"/>
        <v>0</v>
      </c>
      <c r="U349" s="523">
        <f t="shared" si="132"/>
        <v>0</v>
      </c>
      <c r="V349" s="522">
        <f t="shared" si="133"/>
        <v>0</v>
      </c>
      <c r="W349" s="523">
        <f t="shared" si="134"/>
        <v>0</v>
      </c>
      <c r="X349" s="522">
        <f t="shared" si="135"/>
        <v>0</v>
      </c>
      <c r="Y349" s="523">
        <f t="shared" si="136"/>
        <v>0</v>
      </c>
      <c r="AA349" s="517"/>
      <c r="AB349" s="517" t="e">
        <f t="shared" si="137"/>
        <v>#VALUE!</v>
      </c>
      <c r="AC349" s="524"/>
      <c r="AE349" s="519"/>
      <c r="AF349" s="519"/>
      <c r="AH349" s="499" t="str">
        <f t="shared" si="139"/>
        <v/>
      </c>
    </row>
    <row r="350" spans="1:34" x14ac:dyDescent="0.2">
      <c r="A350" s="134"/>
      <c r="B350" s="135" t="str">
        <f t="shared" si="147"/>
        <v/>
      </c>
      <c r="C350" s="128" t="b">
        <f t="shared" si="143"/>
        <v>0</v>
      </c>
      <c r="D350" s="136"/>
      <c r="E350" s="143" t="b">
        <f t="shared" si="144"/>
        <v>0</v>
      </c>
      <c r="F350" s="137" t="str">
        <f t="shared" si="145"/>
        <v/>
      </c>
      <c r="G350" s="138"/>
      <c r="H350" s="139"/>
      <c r="I350" s="138"/>
      <c r="J350" s="139"/>
      <c r="K350" s="138"/>
      <c r="L350" s="139"/>
      <c r="M350" s="140" t="str">
        <f t="shared" si="146"/>
        <v/>
      </c>
      <c r="N350" s="534"/>
      <c r="O350" s="534"/>
      <c r="Q350" s="513">
        <f t="shared" si="130"/>
        <v>0</v>
      </c>
      <c r="R350" s="499" t="str">
        <f t="shared" si="138"/>
        <v/>
      </c>
      <c r="T350" s="522">
        <f t="shared" si="131"/>
        <v>0</v>
      </c>
      <c r="U350" s="523">
        <f t="shared" si="132"/>
        <v>0</v>
      </c>
      <c r="V350" s="522">
        <f t="shared" si="133"/>
        <v>0</v>
      </c>
      <c r="W350" s="523">
        <f t="shared" si="134"/>
        <v>0</v>
      </c>
      <c r="X350" s="522">
        <f t="shared" si="135"/>
        <v>0</v>
      </c>
      <c r="Y350" s="523">
        <f t="shared" si="136"/>
        <v>0</v>
      </c>
      <c r="AA350" s="517"/>
      <c r="AB350" s="517" t="e">
        <f t="shared" si="137"/>
        <v>#VALUE!</v>
      </c>
      <c r="AC350" s="524"/>
      <c r="AE350" s="519"/>
      <c r="AF350" s="519"/>
      <c r="AH350" s="499" t="str">
        <f t="shared" si="139"/>
        <v/>
      </c>
    </row>
    <row r="351" spans="1:34" x14ac:dyDescent="0.2">
      <c r="A351" s="134"/>
      <c r="B351" s="135" t="str">
        <f t="shared" si="147"/>
        <v/>
      </c>
      <c r="C351" s="128" t="b">
        <f t="shared" si="143"/>
        <v>0</v>
      </c>
      <c r="D351" s="136"/>
      <c r="E351" s="143" t="b">
        <f t="shared" si="144"/>
        <v>0</v>
      </c>
      <c r="F351" s="137" t="str">
        <f t="shared" si="145"/>
        <v/>
      </c>
      <c r="G351" s="138"/>
      <c r="H351" s="139"/>
      <c r="I351" s="138"/>
      <c r="J351" s="139"/>
      <c r="K351" s="138"/>
      <c r="L351" s="139"/>
      <c r="M351" s="140" t="str">
        <f t="shared" si="146"/>
        <v/>
      </c>
      <c r="N351" s="534"/>
      <c r="O351" s="534"/>
      <c r="Q351" s="513">
        <f t="shared" si="130"/>
        <v>0</v>
      </c>
      <c r="R351" s="499" t="str">
        <f t="shared" si="138"/>
        <v/>
      </c>
      <c r="T351" s="522">
        <f t="shared" si="131"/>
        <v>0</v>
      </c>
      <c r="U351" s="523">
        <f t="shared" si="132"/>
        <v>0</v>
      </c>
      <c r="V351" s="522">
        <f t="shared" si="133"/>
        <v>0</v>
      </c>
      <c r="W351" s="523">
        <f t="shared" si="134"/>
        <v>0</v>
      </c>
      <c r="X351" s="522">
        <f t="shared" si="135"/>
        <v>0</v>
      </c>
      <c r="Y351" s="523">
        <f t="shared" si="136"/>
        <v>0</v>
      </c>
      <c r="AA351" s="517"/>
      <c r="AB351" s="517" t="e">
        <f t="shared" si="137"/>
        <v>#VALUE!</v>
      </c>
      <c r="AC351" s="524"/>
      <c r="AE351" s="519"/>
      <c r="AF351" s="519"/>
      <c r="AH351" s="499" t="str">
        <f t="shared" si="139"/>
        <v/>
      </c>
    </row>
    <row r="352" spans="1:34" x14ac:dyDescent="0.2">
      <c r="A352" s="134"/>
      <c r="B352" s="135" t="str">
        <f t="shared" si="147"/>
        <v/>
      </c>
      <c r="C352" s="128" t="b">
        <f t="shared" si="143"/>
        <v>0</v>
      </c>
      <c r="D352" s="136"/>
      <c r="E352" s="143" t="b">
        <f t="shared" si="144"/>
        <v>0</v>
      </c>
      <c r="F352" s="137" t="str">
        <f t="shared" si="145"/>
        <v/>
      </c>
      <c r="G352" s="138"/>
      <c r="H352" s="139"/>
      <c r="I352" s="138"/>
      <c r="J352" s="139"/>
      <c r="K352" s="138"/>
      <c r="L352" s="139"/>
      <c r="M352" s="140" t="str">
        <f t="shared" si="146"/>
        <v/>
      </c>
      <c r="N352" s="534"/>
      <c r="O352" s="534"/>
      <c r="Q352" s="513">
        <f t="shared" si="130"/>
        <v>0</v>
      </c>
      <c r="R352" s="499" t="str">
        <f t="shared" si="138"/>
        <v/>
      </c>
      <c r="T352" s="522">
        <f t="shared" si="131"/>
        <v>0</v>
      </c>
      <c r="U352" s="523">
        <f t="shared" si="132"/>
        <v>0</v>
      </c>
      <c r="V352" s="522">
        <f t="shared" si="133"/>
        <v>0</v>
      </c>
      <c r="W352" s="523">
        <f t="shared" si="134"/>
        <v>0</v>
      </c>
      <c r="X352" s="522">
        <f t="shared" si="135"/>
        <v>0</v>
      </c>
      <c r="Y352" s="523">
        <f t="shared" si="136"/>
        <v>0</v>
      </c>
      <c r="AA352" s="517"/>
      <c r="AB352" s="517" t="e">
        <f t="shared" si="137"/>
        <v>#VALUE!</v>
      </c>
      <c r="AC352" s="524"/>
      <c r="AE352" s="519"/>
      <c r="AF352" s="519"/>
      <c r="AH352" s="499" t="str">
        <f t="shared" si="139"/>
        <v/>
      </c>
    </row>
    <row r="353" spans="1:34" x14ac:dyDescent="0.2">
      <c r="A353" s="134"/>
      <c r="B353" s="135" t="str">
        <f t="shared" si="147"/>
        <v/>
      </c>
      <c r="C353" s="128" t="b">
        <f t="shared" si="143"/>
        <v>0</v>
      </c>
      <c r="D353" s="136"/>
      <c r="E353" s="143" t="b">
        <f t="shared" si="144"/>
        <v>0</v>
      </c>
      <c r="F353" s="137" t="str">
        <f t="shared" si="145"/>
        <v/>
      </c>
      <c r="G353" s="138"/>
      <c r="H353" s="139"/>
      <c r="I353" s="138"/>
      <c r="J353" s="139"/>
      <c r="K353" s="138"/>
      <c r="L353" s="139"/>
      <c r="M353" s="140" t="str">
        <f t="shared" si="146"/>
        <v/>
      </c>
      <c r="N353" s="534"/>
      <c r="O353" s="534"/>
      <c r="Q353" s="513">
        <f t="shared" si="130"/>
        <v>0</v>
      </c>
      <c r="R353" s="499" t="str">
        <f t="shared" si="138"/>
        <v/>
      </c>
      <c r="T353" s="522">
        <f t="shared" si="131"/>
        <v>0</v>
      </c>
      <c r="U353" s="523">
        <f t="shared" si="132"/>
        <v>0</v>
      </c>
      <c r="V353" s="522">
        <f t="shared" si="133"/>
        <v>0</v>
      </c>
      <c r="W353" s="523">
        <f t="shared" si="134"/>
        <v>0</v>
      </c>
      <c r="X353" s="522">
        <f t="shared" si="135"/>
        <v>0</v>
      </c>
      <c r="Y353" s="523">
        <f t="shared" si="136"/>
        <v>0</v>
      </c>
      <c r="AA353" s="517"/>
      <c r="AB353" s="517" t="e">
        <f t="shared" si="137"/>
        <v>#VALUE!</v>
      </c>
      <c r="AC353" s="524"/>
      <c r="AE353" s="519"/>
      <c r="AF353" s="519"/>
      <c r="AH353" s="499" t="str">
        <f t="shared" si="139"/>
        <v/>
      </c>
    </row>
    <row r="354" spans="1:34" x14ac:dyDescent="0.2">
      <c r="A354" s="134"/>
      <c r="B354" s="135" t="str">
        <f t="shared" si="147"/>
        <v/>
      </c>
      <c r="C354" s="128" t="b">
        <f t="shared" si="143"/>
        <v>0</v>
      </c>
      <c r="D354" s="136"/>
      <c r="E354" s="143" t="b">
        <f t="shared" si="144"/>
        <v>0</v>
      </c>
      <c r="F354" s="137" t="str">
        <f t="shared" si="145"/>
        <v/>
      </c>
      <c r="G354" s="138"/>
      <c r="H354" s="139"/>
      <c r="I354" s="138"/>
      <c r="J354" s="139"/>
      <c r="K354" s="138"/>
      <c r="L354" s="139"/>
      <c r="M354" s="140" t="str">
        <f t="shared" si="146"/>
        <v/>
      </c>
      <c r="N354" s="534"/>
      <c r="O354" s="534"/>
      <c r="Q354" s="513">
        <f t="shared" si="130"/>
        <v>0</v>
      </c>
      <c r="R354" s="499" t="str">
        <f t="shared" si="138"/>
        <v/>
      </c>
      <c r="T354" s="522">
        <f t="shared" si="131"/>
        <v>0</v>
      </c>
      <c r="U354" s="523">
        <f t="shared" si="132"/>
        <v>0</v>
      </c>
      <c r="V354" s="522">
        <f t="shared" si="133"/>
        <v>0</v>
      </c>
      <c r="W354" s="523">
        <f t="shared" si="134"/>
        <v>0</v>
      </c>
      <c r="X354" s="522">
        <f t="shared" si="135"/>
        <v>0</v>
      </c>
      <c r="Y354" s="523">
        <f t="shared" si="136"/>
        <v>0</v>
      </c>
      <c r="AA354" s="517"/>
      <c r="AB354" s="517" t="e">
        <f t="shared" si="137"/>
        <v>#VALUE!</v>
      </c>
      <c r="AC354" s="524"/>
      <c r="AE354" s="519"/>
      <c r="AF354" s="519"/>
      <c r="AH354" s="499" t="str">
        <f t="shared" si="139"/>
        <v/>
      </c>
    </row>
    <row r="355" spans="1:34" x14ac:dyDescent="0.2">
      <c r="A355" s="134"/>
      <c r="B355" s="135" t="str">
        <f t="shared" si="147"/>
        <v/>
      </c>
      <c r="C355" s="128" t="b">
        <f t="shared" si="143"/>
        <v>0</v>
      </c>
      <c r="D355" s="136"/>
      <c r="E355" s="143" t="b">
        <f t="shared" si="144"/>
        <v>0</v>
      </c>
      <c r="F355" s="137" t="str">
        <f t="shared" si="145"/>
        <v/>
      </c>
      <c r="G355" s="138"/>
      <c r="H355" s="139"/>
      <c r="I355" s="138"/>
      <c r="J355" s="139"/>
      <c r="K355" s="138"/>
      <c r="L355" s="139"/>
      <c r="M355" s="140" t="str">
        <f t="shared" si="146"/>
        <v/>
      </c>
      <c r="N355" s="534"/>
      <c r="O355" s="534"/>
      <c r="Q355" s="513">
        <f t="shared" si="130"/>
        <v>0</v>
      </c>
      <c r="R355" s="499" t="str">
        <f t="shared" si="138"/>
        <v/>
      </c>
      <c r="T355" s="522">
        <f t="shared" si="131"/>
        <v>0</v>
      </c>
      <c r="U355" s="523">
        <f t="shared" si="132"/>
        <v>0</v>
      </c>
      <c r="V355" s="522">
        <f t="shared" si="133"/>
        <v>0</v>
      </c>
      <c r="W355" s="523">
        <f t="shared" si="134"/>
        <v>0</v>
      </c>
      <c r="X355" s="522">
        <f t="shared" si="135"/>
        <v>0</v>
      </c>
      <c r="Y355" s="523">
        <f t="shared" si="136"/>
        <v>0</v>
      </c>
      <c r="AA355" s="517"/>
      <c r="AB355" s="517" t="e">
        <f t="shared" si="137"/>
        <v>#VALUE!</v>
      </c>
      <c r="AC355" s="524"/>
      <c r="AE355" s="519"/>
      <c r="AF355" s="519"/>
      <c r="AH355" s="499" t="str">
        <f t="shared" si="139"/>
        <v/>
      </c>
    </row>
    <row r="356" spans="1:34" x14ac:dyDescent="0.2">
      <c r="A356" s="134"/>
      <c r="B356" s="135" t="str">
        <f t="shared" si="147"/>
        <v/>
      </c>
      <c r="C356" s="128" t="b">
        <f t="shared" si="143"/>
        <v>0</v>
      </c>
      <c r="D356" s="136"/>
      <c r="E356" s="143" t="b">
        <f t="shared" si="144"/>
        <v>0</v>
      </c>
      <c r="F356" s="137" t="str">
        <f t="shared" si="145"/>
        <v/>
      </c>
      <c r="G356" s="138"/>
      <c r="H356" s="139"/>
      <c r="I356" s="138"/>
      <c r="J356" s="139"/>
      <c r="K356" s="138"/>
      <c r="L356" s="139"/>
      <c r="M356" s="140" t="str">
        <f t="shared" si="146"/>
        <v/>
      </c>
      <c r="N356" s="534"/>
      <c r="O356" s="534"/>
      <c r="Q356" s="513">
        <f t="shared" si="130"/>
        <v>0</v>
      </c>
      <c r="R356" s="499" t="str">
        <f t="shared" si="138"/>
        <v/>
      </c>
      <c r="T356" s="522">
        <f t="shared" si="131"/>
        <v>0</v>
      </c>
      <c r="U356" s="523">
        <f t="shared" si="132"/>
        <v>0</v>
      </c>
      <c r="V356" s="522">
        <f t="shared" si="133"/>
        <v>0</v>
      </c>
      <c r="W356" s="523">
        <f t="shared" si="134"/>
        <v>0</v>
      </c>
      <c r="X356" s="522">
        <f t="shared" si="135"/>
        <v>0</v>
      </c>
      <c r="Y356" s="523">
        <f t="shared" si="136"/>
        <v>0</v>
      </c>
      <c r="AA356" s="517"/>
      <c r="AB356" s="517" t="e">
        <f t="shared" si="137"/>
        <v>#VALUE!</v>
      </c>
      <c r="AC356" s="524"/>
      <c r="AE356" s="519"/>
      <c r="AF356" s="519"/>
      <c r="AH356" s="499" t="str">
        <f t="shared" si="139"/>
        <v/>
      </c>
    </row>
    <row r="357" spans="1:34" x14ac:dyDescent="0.2">
      <c r="A357" s="134"/>
      <c r="B357" s="135" t="str">
        <f t="shared" si="147"/>
        <v/>
      </c>
      <c r="C357" s="128" t="b">
        <f t="shared" si="143"/>
        <v>0</v>
      </c>
      <c r="D357" s="136"/>
      <c r="E357" s="143" t="b">
        <f t="shared" si="144"/>
        <v>0</v>
      </c>
      <c r="F357" s="137" t="str">
        <f t="shared" si="145"/>
        <v/>
      </c>
      <c r="G357" s="138"/>
      <c r="H357" s="139"/>
      <c r="I357" s="138"/>
      <c r="J357" s="139"/>
      <c r="K357" s="138"/>
      <c r="L357" s="139"/>
      <c r="M357" s="140" t="str">
        <f t="shared" si="146"/>
        <v/>
      </c>
      <c r="N357" s="534"/>
      <c r="O357" s="534"/>
      <c r="Q357" s="513">
        <f t="shared" si="130"/>
        <v>0</v>
      </c>
      <c r="R357" s="499" t="str">
        <f t="shared" si="138"/>
        <v/>
      </c>
      <c r="T357" s="522">
        <f t="shared" si="131"/>
        <v>0</v>
      </c>
      <c r="U357" s="523">
        <f t="shared" si="132"/>
        <v>0</v>
      </c>
      <c r="V357" s="522">
        <f t="shared" si="133"/>
        <v>0</v>
      </c>
      <c r="W357" s="523">
        <f t="shared" si="134"/>
        <v>0</v>
      </c>
      <c r="X357" s="522">
        <f t="shared" si="135"/>
        <v>0</v>
      </c>
      <c r="Y357" s="523">
        <f t="shared" si="136"/>
        <v>0</v>
      </c>
      <c r="AA357" s="517"/>
      <c r="AB357" s="517" t="e">
        <f t="shared" si="137"/>
        <v>#VALUE!</v>
      </c>
      <c r="AC357" s="524"/>
      <c r="AE357" s="519"/>
      <c r="AF357" s="519"/>
      <c r="AH357" s="499" t="str">
        <f t="shared" si="139"/>
        <v/>
      </c>
    </row>
    <row r="358" spans="1:34" x14ac:dyDescent="0.2">
      <c r="A358" s="134"/>
      <c r="B358" s="135" t="str">
        <f t="shared" si="147"/>
        <v/>
      </c>
      <c r="C358" s="128" t="b">
        <f t="shared" si="143"/>
        <v>0</v>
      </c>
      <c r="D358" s="136"/>
      <c r="E358" s="143" t="b">
        <f t="shared" si="144"/>
        <v>0</v>
      </c>
      <c r="F358" s="137" t="str">
        <f t="shared" si="145"/>
        <v/>
      </c>
      <c r="G358" s="138"/>
      <c r="H358" s="139"/>
      <c r="I358" s="138"/>
      <c r="J358" s="139"/>
      <c r="K358" s="138"/>
      <c r="L358" s="139"/>
      <c r="M358" s="140" t="str">
        <f t="shared" si="146"/>
        <v/>
      </c>
      <c r="N358" s="534"/>
      <c r="O358" s="534"/>
      <c r="Q358" s="513">
        <f t="shared" si="130"/>
        <v>0</v>
      </c>
      <c r="R358" s="499" t="str">
        <f t="shared" si="138"/>
        <v/>
      </c>
      <c r="T358" s="522">
        <f t="shared" si="131"/>
        <v>0</v>
      </c>
      <c r="U358" s="523">
        <f t="shared" si="132"/>
        <v>0</v>
      </c>
      <c r="V358" s="522">
        <f t="shared" si="133"/>
        <v>0</v>
      </c>
      <c r="W358" s="523">
        <f t="shared" si="134"/>
        <v>0</v>
      </c>
      <c r="X358" s="522">
        <f t="shared" si="135"/>
        <v>0</v>
      </c>
      <c r="Y358" s="523">
        <f t="shared" si="136"/>
        <v>0</v>
      </c>
      <c r="AA358" s="517"/>
      <c r="AB358" s="517" t="e">
        <f t="shared" si="137"/>
        <v>#VALUE!</v>
      </c>
      <c r="AC358" s="524"/>
      <c r="AE358" s="519"/>
      <c r="AF358" s="519"/>
      <c r="AH358" s="499" t="str">
        <f t="shared" si="139"/>
        <v/>
      </c>
    </row>
    <row r="359" spans="1:34" x14ac:dyDescent="0.2">
      <c r="A359" s="134"/>
      <c r="B359" s="135" t="str">
        <f t="shared" si="147"/>
        <v/>
      </c>
      <c r="C359" s="128" t="b">
        <f t="shared" si="143"/>
        <v>0</v>
      </c>
      <c r="D359" s="136"/>
      <c r="E359" s="143" t="b">
        <f t="shared" si="144"/>
        <v>0</v>
      </c>
      <c r="F359" s="137" t="str">
        <f t="shared" si="145"/>
        <v/>
      </c>
      <c r="G359" s="138"/>
      <c r="H359" s="139"/>
      <c r="I359" s="138"/>
      <c r="J359" s="139"/>
      <c r="K359" s="138"/>
      <c r="L359" s="139"/>
      <c r="M359" s="140" t="str">
        <f t="shared" si="146"/>
        <v/>
      </c>
      <c r="N359" s="534"/>
      <c r="O359" s="534"/>
      <c r="Q359" s="513">
        <f t="shared" si="130"/>
        <v>0</v>
      </c>
      <c r="R359" s="499" t="str">
        <f t="shared" si="138"/>
        <v/>
      </c>
      <c r="T359" s="522">
        <f t="shared" si="131"/>
        <v>0</v>
      </c>
      <c r="U359" s="523">
        <f t="shared" si="132"/>
        <v>0</v>
      </c>
      <c r="V359" s="522">
        <f t="shared" si="133"/>
        <v>0</v>
      </c>
      <c r="W359" s="523">
        <f t="shared" si="134"/>
        <v>0</v>
      </c>
      <c r="X359" s="522">
        <f t="shared" si="135"/>
        <v>0</v>
      </c>
      <c r="Y359" s="523">
        <f t="shared" si="136"/>
        <v>0</v>
      </c>
      <c r="AA359" s="517"/>
      <c r="AB359" s="517" t="e">
        <f t="shared" si="137"/>
        <v>#VALUE!</v>
      </c>
      <c r="AC359" s="524"/>
      <c r="AE359" s="519"/>
      <c r="AF359" s="519"/>
      <c r="AH359" s="499" t="str">
        <f t="shared" si="139"/>
        <v/>
      </c>
    </row>
    <row r="360" spans="1:34" x14ac:dyDescent="0.2">
      <c r="A360" s="134"/>
      <c r="B360" s="135" t="str">
        <f t="shared" si="147"/>
        <v/>
      </c>
      <c r="C360" s="128" t="b">
        <f t="shared" si="143"/>
        <v>0</v>
      </c>
      <c r="D360" s="136"/>
      <c r="E360" s="143" t="b">
        <f t="shared" si="144"/>
        <v>0</v>
      </c>
      <c r="F360" s="137" t="str">
        <f t="shared" si="145"/>
        <v/>
      </c>
      <c r="G360" s="138"/>
      <c r="H360" s="139"/>
      <c r="I360" s="138"/>
      <c r="J360" s="139"/>
      <c r="K360" s="138"/>
      <c r="L360" s="139"/>
      <c r="M360" s="140" t="str">
        <f t="shared" si="146"/>
        <v/>
      </c>
      <c r="N360" s="534"/>
      <c r="O360" s="534"/>
      <c r="Q360" s="513">
        <f t="shared" si="130"/>
        <v>0</v>
      </c>
      <c r="R360" s="499" t="str">
        <f t="shared" si="138"/>
        <v/>
      </c>
      <c r="T360" s="522">
        <f t="shared" si="131"/>
        <v>0</v>
      </c>
      <c r="U360" s="523">
        <f t="shared" si="132"/>
        <v>0</v>
      </c>
      <c r="V360" s="522">
        <f t="shared" si="133"/>
        <v>0</v>
      </c>
      <c r="W360" s="523">
        <f t="shared" si="134"/>
        <v>0</v>
      </c>
      <c r="X360" s="522">
        <f t="shared" si="135"/>
        <v>0</v>
      </c>
      <c r="Y360" s="523">
        <f t="shared" si="136"/>
        <v>0</v>
      </c>
      <c r="AA360" s="517"/>
      <c r="AB360" s="517" t="e">
        <f t="shared" si="137"/>
        <v>#VALUE!</v>
      </c>
      <c r="AC360" s="524"/>
      <c r="AE360" s="519"/>
      <c r="AF360" s="519"/>
      <c r="AH360" s="499" t="str">
        <f t="shared" si="139"/>
        <v/>
      </c>
    </row>
    <row r="361" spans="1:34" x14ac:dyDescent="0.2">
      <c r="A361" s="134"/>
      <c r="B361" s="135" t="str">
        <f t="shared" si="147"/>
        <v/>
      </c>
      <c r="C361" s="128" t="b">
        <f t="shared" si="143"/>
        <v>0</v>
      </c>
      <c r="D361" s="136"/>
      <c r="E361" s="143" t="b">
        <f t="shared" si="144"/>
        <v>0</v>
      </c>
      <c r="F361" s="137" t="str">
        <f t="shared" si="145"/>
        <v/>
      </c>
      <c r="G361" s="138"/>
      <c r="H361" s="139"/>
      <c r="I361" s="138"/>
      <c r="J361" s="139"/>
      <c r="K361" s="138"/>
      <c r="L361" s="139"/>
      <c r="M361" s="140" t="str">
        <f t="shared" si="146"/>
        <v/>
      </c>
      <c r="N361" s="534"/>
      <c r="O361" s="534"/>
      <c r="Q361" s="513">
        <f t="shared" si="130"/>
        <v>0</v>
      </c>
      <c r="R361" s="499" t="str">
        <f t="shared" si="138"/>
        <v/>
      </c>
      <c r="T361" s="522">
        <f t="shared" si="131"/>
        <v>0</v>
      </c>
      <c r="U361" s="523">
        <f t="shared" si="132"/>
        <v>0</v>
      </c>
      <c r="V361" s="522">
        <f t="shared" si="133"/>
        <v>0</v>
      </c>
      <c r="W361" s="523">
        <f t="shared" si="134"/>
        <v>0</v>
      </c>
      <c r="X361" s="522">
        <f t="shared" si="135"/>
        <v>0</v>
      </c>
      <c r="Y361" s="523">
        <f t="shared" si="136"/>
        <v>0</v>
      </c>
      <c r="AA361" s="517"/>
      <c r="AB361" s="517" t="e">
        <f t="shared" si="137"/>
        <v>#VALUE!</v>
      </c>
      <c r="AC361" s="524"/>
      <c r="AE361" s="519"/>
      <c r="AF361" s="519"/>
      <c r="AH361" s="499" t="str">
        <f t="shared" si="139"/>
        <v/>
      </c>
    </row>
    <row r="362" spans="1:34" x14ac:dyDescent="0.2">
      <c r="A362" s="134"/>
      <c r="B362" s="135" t="str">
        <f t="shared" si="147"/>
        <v/>
      </c>
      <c r="C362" s="128" t="b">
        <f t="shared" si="143"/>
        <v>0</v>
      </c>
      <c r="D362" s="136"/>
      <c r="E362" s="143" t="b">
        <f t="shared" si="144"/>
        <v>0</v>
      </c>
      <c r="F362" s="137" t="str">
        <f t="shared" si="145"/>
        <v/>
      </c>
      <c r="G362" s="138"/>
      <c r="H362" s="139"/>
      <c r="I362" s="138"/>
      <c r="J362" s="139"/>
      <c r="K362" s="138"/>
      <c r="L362" s="139"/>
      <c r="M362" s="140" t="str">
        <f t="shared" si="146"/>
        <v/>
      </c>
      <c r="N362" s="534"/>
      <c r="O362" s="534"/>
      <c r="Q362" s="513">
        <f t="shared" si="130"/>
        <v>0</v>
      </c>
      <c r="R362" s="499" t="str">
        <f t="shared" si="138"/>
        <v/>
      </c>
      <c r="T362" s="522">
        <f t="shared" si="131"/>
        <v>0</v>
      </c>
      <c r="U362" s="523">
        <f t="shared" si="132"/>
        <v>0</v>
      </c>
      <c r="V362" s="522">
        <f t="shared" si="133"/>
        <v>0</v>
      </c>
      <c r="W362" s="523">
        <f t="shared" si="134"/>
        <v>0</v>
      </c>
      <c r="X362" s="522">
        <f t="shared" si="135"/>
        <v>0</v>
      </c>
      <c r="Y362" s="523">
        <f t="shared" si="136"/>
        <v>0</v>
      </c>
      <c r="AA362" s="517"/>
      <c r="AB362" s="517" t="e">
        <f t="shared" si="137"/>
        <v>#VALUE!</v>
      </c>
      <c r="AC362" s="524"/>
      <c r="AE362" s="519"/>
      <c r="AF362" s="519"/>
      <c r="AH362" s="499" t="str">
        <f t="shared" si="139"/>
        <v/>
      </c>
    </row>
    <row r="363" spans="1:34" x14ac:dyDescent="0.2">
      <c r="A363" s="134"/>
      <c r="B363" s="135" t="str">
        <f t="shared" si="147"/>
        <v/>
      </c>
      <c r="C363" s="128" t="b">
        <f t="shared" si="143"/>
        <v>0</v>
      </c>
      <c r="D363" s="136"/>
      <c r="E363" s="143" t="b">
        <f t="shared" si="144"/>
        <v>0</v>
      </c>
      <c r="F363" s="137" t="str">
        <f t="shared" si="145"/>
        <v/>
      </c>
      <c r="G363" s="138"/>
      <c r="H363" s="139"/>
      <c r="I363" s="138"/>
      <c r="J363" s="139"/>
      <c r="K363" s="138"/>
      <c r="L363" s="139"/>
      <c r="M363" s="140" t="str">
        <f t="shared" si="146"/>
        <v/>
      </c>
      <c r="N363" s="534"/>
      <c r="O363" s="534"/>
      <c r="Q363" s="513">
        <f t="shared" si="130"/>
        <v>0</v>
      </c>
      <c r="R363" s="499" t="str">
        <f t="shared" si="138"/>
        <v/>
      </c>
      <c r="T363" s="522">
        <f t="shared" si="131"/>
        <v>0</v>
      </c>
      <c r="U363" s="523">
        <f t="shared" si="132"/>
        <v>0</v>
      </c>
      <c r="V363" s="522">
        <f t="shared" si="133"/>
        <v>0</v>
      </c>
      <c r="W363" s="523">
        <f t="shared" si="134"/>
        <v>0</v>
      </c>
      <c r="X363" s="522">
        <f t="shared" si="135"/>
        <v>0</v>
      </c>
      <c r="Y363" s="523">
        <f t="shared" si="136"/>
        <v>0</v>
      </c>
      <c r="AA363" s="517"/>
      <c r="AB363" s="517" t="e">
        <f t="shared" si="137"/>
        <v>#VALUE!</v>
      </c>
      <c r="AC363" s="524"/>
      <c r="AE363" s="519"/>
      <c r="AF363" s="519"/>
      <c r="AH363" s="499" t="str">
        <f t="shared" si="139"/>
        <v/>
      </c>
    </row>
    <row r="364" spans="1:34" x14ac:dyDescent="0.2">
      <c r="A364" s="134"/>
      <c r="B364" s="135" t="str">
        <f t="shared" si="147"/>
        <v/>
      </c>
      <c r="C364" s="128" t="b">
        <f t="shared" si="143"/>
        <v>0</v>
      </c>
      <c r="D364" s="136"/>
      <c r="E364" s="143" t="b">
        <f t="shared" si="144"/>
        <v>0</v>
      </c>
      <c r="F364" s="137" t="str">
        <f t="shared" si="145"/>
        <v/>
      </c>
      <c r="G364" s="138"/>
      <c r="H364" s="139"/>
      <c r="I364" s="138"/>
      <c r="J364" s="139"/>
      <c r="K364" s="138"/>
      <c r="L364" s="139"/>
      <c r="M364" s="140" t="str">
        <f t="shared" si="146"/>
        <v/>
      </c>
      <c r="N364" s="534"/>
      <c r="O364" s="534"/>
      <c r="Q364" s="513">
        <f t="shared" si="130"/>
        <v>0</v>
      </c>
      <c r="R364" s="499" t="str">
        <f t="shared" si="138"/>
        <v/>
      </c>
      <c r="T364" s="522">
        <f t="shared" si="131"/>
        <v>0</v>
      </c>
      <c r="U364" s="523">
        <f t="shared" si="132"/>
        <v>0</v>
      </c>
      <c r="V364" s="522">
        <f t="shared" si="133"/>
        <v>0</v>
      </c>
      <c r="W364" s="523">
        <f t="shared" si="134"/>
        <v>0</v>
      </c>
      <c r="X364" s="522">
        <f t="shared" si="135"/>
        <v>0</v>
      </c>
      <c r="Y364" s="523">
        <f t="shared" si="136"/>
        <v>0</v>
      </c>
      <c r="AA364" s="517"/>
      <c r="AB364" s="517" t="e">
        <f t="shared" si="137"/>
        <v>#VALUE!</v>
      </c>
      <c r="AC364" s="524"/>
      <c r="AE364" s="519"/>
      <c r="AF364" s="519"/>
      <c r="AH364" s="499" t="str">
        <f t="shared" si="139"/>
        <v/>
      </c>
    </row>
    <row r="365" spans="1:34" x14ac:dyDescent="0.2">
      <c r="A365" s="134"/>
      <c r="B365" s="135" t="str">
        <f t="shared" si="147"/>
        <v/>
      </c>
      <c r="C365" s="128" t="b">
        <f t="shared" si="143"/>
        <v>0</v>
      </c>
      <c r="D365" s="136"/>
      <c r="E365" s="143" t="b">
        <f t="shared" si="144"/>
        <v>0</v>
      </c>
      <c r="F365" s="137" t="str">
        <f t="shared" si="145"/>
        <v/>
      </c>
      <c r="G365" s="138"/>
      <c r="H365" s="139"/>
      <c r="I365" s="138"/>
      <c r="J365" s="139"/>
      <c r="K365" s="138"/>
      <c r="L365" s="139"/>
      <c r="M365" s="140" t="str">
        <f t="shared" si="146"/>
        <v/>
      </c>
      <c r="N365" s="534"/>
      <c r="O365" s="534"/>
      <c r="Q365" s="513">
        <f t="shared" ref="Q365:Q408" si="148">SUM(G365:L365)</f>
        <v>0</v>
      </c>
      <c r="R365" s="499" t="str">
        <f t="shared" si="138"/>
        <v/>
      </c>
      <c r="T365" s="522">
        <f t="shared" si="131"/>
        <v>0</v>
      </c>
      <c r="U365" s="523">
        <f t="shared" si="132"/>
        <v>0</v>
      </c>
      <c r="V365" s="522">
        <f t="shared" si="133"/>
        <v>0</v>
      </c>
      <c r="W365" s="523">
        <f t="shared" si="134"/>
        <v>0</v>
      </c>
      <c r="X365" s="522">
        <f t="shared" si="135"/>
        <v>0</v>
      </c>
      <c r="Y365" s="523">
        <f t="shared" si="136"/>
        <v>0</v>
      </c>
      <c r="AA365" s="517"/>
      <c r="AB365" s="517" t="e">
        <f t="shared" si="137"/>
        <v>#VALUE!</v>
      </c>
      <c r="AC365" s="524"/>
      <c r="AE365" s="519"/>
      <c r="AF365" s="519"/>
      <c r="AH365" s="499" t="str">
        <f t="shared" si="139"/>
        <v/>
      </c>
    </row>
    <row r="366" spans="1:34" ht="13.5" thickBot="1" x14ac:dyDescent="0.25">
      <c r="A366" s="179"/>
      <c r="B366" s="135" t="str">
        <f t="shared" si="147"/>
        <v/>
      </c>
      <c r="C366" s="128" t="b">
        <f t="shared" si="143"/>
        <v>0</v>
      </c>
      <c r="D366" s="180"/>
      <c r="E366" s="143" t="b">
        <f t="shared" si="144"/>
        <v>0</v>
      </c>
      <c r="F366" s="137" t="str">
        <f t="shared" si="145"/>
        <v/>
      </c>
      <c r="G366" s="138"/>
      <c r="H366" s="139"/>
      <c r="I366" s="138"/>
      <c r="J366" s="139"/>
      <c r="K366" s="138"/>
      <c r="L366" s="139"/>
      <c r="M366" s="140" t="str">
        <f t="shared" si="146"/>
        <v/>
      </c>
      <c r="N366" s="534"/>
      <c r="O366" s="534"/>
      <c r="Q366" s="513">
        <f t="shared" si="148"/>
        <v>0</v>
      </c>
      <c r="R366" s="499" t="str">
        <f t="shared" si="138"/>
        <v/>
      </c>
      <c r="T366" s="522">
        <f t="shared" si="131"/>
        <v>0</v>
      </c>
      <c r="U366" s="523">
        <f t="shared" si="132"/>
        <v>0</v>
      </c>
      <c r="V366" s="522">
        <f t="shared" si="133"/>
        <v>0</v>
      </c>
      <c r="W366" s="523">
        <f t="shared" si="134"/>
        <v>0</v>
      </c>
      <c r="X366" s="522">
        <f t="shared" si="135"/>
        <v>0</v>
      </c>
      <c r="Y366" s="523">
        <f t="shared" si="136"/>
        <v>0</v>
      </c>
      <c r="AA366" s="517"/>
      <c r="AB366" s="517" t="e">
        <f t="shared" si="137"/>
        <v>#VALUE!</v>
      </c>
      <c r="AC366" s="524"/>
      <c r="AE366" s="519"/>
      <c r="AF366" s="519"/>
      <c r="AH366" s="499" t="str">
        <f t="shared" si="139"/>
        <v/>
      </c>
    </row>
    <row r="367" spans="1:34" ht="14.25" thickTop="1" thickBot="1" x14ac:dyDescent="0.25">
      <c r="A367" s="163"/>
      <c r="B367" s="164"/>
      <c r="C367" s="165"/>
      <c r="D367" s="166"/>
      <c r="E367" s="166"/>
      <c r="F367" s="167"/>
      <c r="G367" s="168"/>
      <c r="H367" s="168"/>
      <c r="I367" s="168"/>
      <c r="J367" s="168"/>
      <c r="K367" s="168"/>
      <c r="L367" s="168"/>
      <c r="M367" s="169" t="str">
        <f>IF(SUM(G367:L367)&gt;0.00001,M366+G367-H367+K367-L367,"")</f>
        <v/>
      </c>
      <c r="N367" s="534"/>
      <c r="O367" s="534"/>
      <c r="Q367" s="513"/>
      <c r="T367" s="522">
        <f t="shared" si="131"/>
        <v>0</v>
      </c>
      <c r="U367" s="523">
        <f t="shared" si="132"/>
        <v>0</v>
      </c>
      <c r="V367" s="522">
        <f t="shared" si="133"/>
        <v>0</v>
      </c>
      <c r="W367" s="523">
        <f t="shared" si="134"/>
        <v>0</v>
      </c>
      <c r="X367" s="522">
        <f t="shared" si="135"/>
        <v>0</v>
      </c>
      <c r="Y367" s="523">
        <f t="shared" si="136"/>
        <v>0</v>
      </c>
      <c r="AA367" s="517"/>
      <c r="AB367" s="517"/>
      <c r="AC367" s="530"/>
      <c r="AE367" s="519"/>
      <c r="AF367" s="519"/>
      <c r="AH367" s="499" t="str">
        <f t="shared" si="139"/>
        <v/>
      </c>
    </row>
    <row r="368" spans="1:34" ht="13.5" thickTop="1" x14ac:dyDescent="0.2">
      <c r="A368" s="702" t="s">
        <v>15</v>
      </c>
      <c r="B368" s="703"/>
      <c r="C368" s="703"/>
      <c r="D368" s="703"/>
      <c r="E368" s="703"/>
      <c r="F368" s="703"/>
      <c r="G368" s="708" t="s">
        <v>9</v>
      </c>
      <c r="H368" s="708"/>
      <c r="I368" s="697" t="str">
        <f>I8</f>
        <v>BANCA XXXX</v>
      </c>
      <c r="J368" s="698"/>
      <c r="K368" s="696" t="str">
        <f>K8</f>
        <v>BANCA Agricola pop</v>
      </c>
      <c r="L368" s="696"/>
      <c r="M368" s="692" t="s">
        <v>7</v>
      </c>
      <c r="N368" s="505"/>
      <c r="O368" s="505"/>
      <c r="Q368" s="513"/>
      <c r="T368" s="522" t="str">
        <f t="shared" si="131"/>
        <v>C A S S A</v>
      </c>
      <c r="U368" s="523">
        <f t="shared" si="132"/>
        <v>0</v>
      </c>
      <c r="V368" s="522" t="str">
        <f t="shared" si="133"/>
        <v>BANCA XXXX</v>
      </c>
      <c r="W368" s="523">
        <f t="shared" si="134"/>
        <v>0</v>
      </c>
      <c r="X368" s="522" t="str">
        <f t="shared" si="135"/>
        <v>BANCA Agricola pop</v>
      </c>
      <c r="Y368" s="523">
        <f t="shared" si="136"/>
        <v>0</v>
      </c>
      <c r="AA368" s="517"/>
      <c r="AB368" s="517"/>
      <c r="AC368" s="530"/>
      <c r="AE368" s="519"/>
      <c r="AF368" s="519"/>
      <c r="AH368" s="499" t="str">
        <f t="shared" si="139"/>
        <v/>
      </c>
    </row>
    <row r="369" spans="1:34" x14ac:dyDescent="0.2">
      <c r="A369" s="704"/>
      <c r="B369" s="705"/>
      <c r="C369" s="705"/>
      <c r="D369" s="705"/>
      <c r="E369" s="705"/>
      <c r="F369" s="705"/>
      <c r="G369" s="152" t="s">
        <v>2</v>
      </c>
      <c r="H369" s="152" t="s">
        <v>3</v>
      </c>
      <c r="I369" s="152" t="s">
        <v>2</v>
      </c>
      <c r="J369" s="152" t="s">
        <v>3</v>
      </c>
      <c r="K369" s="152" t="s">
        <v>2</v>
      </c>
      <c r="L369" s="152" t="s">
        <v>3</v>
      </c>
      <c r="M369" s="693"/>
      <c r="N369" s="505"/>
      <c r="O369" s="505"/>
      <c r="Q369" s="513"/>
      <c r="T369" s="522" t="str">
        <f t="shared" si="131"/>
        <v>ENTRATE</v>
      </c>
      <c r="U369" s="523" t="str">
        <f t="shared" si="132"/>
        <v>USCITE</v>
      </c>
      <c r="V369" s="522" t="str">
        <f t="shared" si="133"/>
        <v>ENTRATE</v>
      </c>
      <c r="W369" s="523" t="str">
        <f t="shared" si="134"/>
        <v>USCITE</v>
      </c>
      <c r="X369" s="522" t="str">
        <f t="shared" si="135"/>
        <v>ENTRATE</v>
      </c>
      <c r="Y369" s="523" t="str">
        <f t="shared" si="136"/>
        <v>USCITE</v>
      </c>
      <c r="AA369" s="517"/>
      <c r="AB369" s="517"/>
      <c r="AC369" s="530"/>
      <c r="AE369" s="519"/>
      <c r="AF369" s="519"/>
      <c r="AH369" s="499" t="str">
        <f t="shared" si="139"/>
        <v/>
      </c>
    </row>
    <row r="370" spans="1:34" x14ac:dyDescent="0.2">
      <c r="A370" s="694" t="s">
        <v>12</v>
      </c>
      <c r="B370" s="695"/>
      <c r="C370" s="695"/>
      <c r="D370" s="695"/>
      <c r="E370" s="695"/>
      <c r="F370" s="695"/>
      <c r="G370" s="153">
        <f t="shared" ref="G370:L370" si="149">SUM(G341:G366)</f>
        <v>0</v>
      </c>
      <c r="H370" s="153">
        <f t="shared" si="149"/>
        <v>0</v>
      </c>
      <c r="I370" s="153">
        <f t="shared" si="149"/>
        <v>0</v>
      </c>
      <c r="J370" s="153">
        <f t="shared" si="149"/>
        <v>0</v>
      </c>
      <c r="K370" s="153">
        <f t="shared" si="149"/>
        <v>0</v>
      </c>
      <c r="L370" s="153">
        <f t="shared" si="149"/>
        <v>0</v>
      </c>
      <c r="M370" s="154">
        <f>G370-H370+I370-J370+K370-L370</f>
        <v>0</v>
      </c>
      <c r="N370" s="534"/>
      <c r="O370" s="534"/>
      <c r="Q370" s="513"/>
      <c r="T370" s="522">
        <f t="shared" si="131"/>
        <v>0</v>
      </c>
      <c r="U370" s="523">
        <f t="shared" si="132"/>
        <v>0</v>
      </c>
      <c r="V370" s="522">
        <f t="shared" si="133"/>
        <v>0</v>
      </c>
      <c r="W370" s="523">
        <f t="shared" si="134"/>
        <v>0</v>
      </c>
      <c r="X370" s="522">
        <f t="shared" si="135"/>
        <v>0</v>
      </c>
      <c r="Y370" s="523">
        <f t="shared" si="136"/>
        <v>0</v>
      </c>
      <c r="AA370" s="517"/>
      <c r="AB370" s="517"/>
      <c r="AC370" s="530"/>
      <c r="AE370" s="519"/>
      <c r="AF370" s="519"/>
      <c r="AH370" s="499" t="str">
        <f t="shared" si="139"/>
        <v/>
      </c>
    </row>
    <row r="371" spans="1:34" x14ac:dyDescent="0.2">
      <c r="A371" s="694" t="s">
        <v>14</v>
      </c>
      <c r="B371" s="695"/>
      <c r="C371" s="695"/>
      <c r="D371" s="695"/>
      <c r="E371" s="695"/>
      <c r="F371" s="695"/>
      <c r="G371" s="153">
        <f t="shared" ref="G371:M371" si="150">G339</f>
        <v>434.24</v>
      </c>
      <c r="H371" s="153">
        <f t="shared" si="150"/>
        <v>0</v>
      </c>
      <c r="I371" s="153">
        <f t="shared" si="150"/>
        <v>17740.45</v>
      </c>
      <c r="J371" s="153">
        <f t="shared" si="150"/>
        <v>29.94</v>
      </c>
      <c r="K371" s="153">
        <f t="shared" si="150"/>
        <v>95.99</v>
      </c>
      <c r="L371" s="153">
        <f t="shared" si="150"/>
        <v>0</v>
      </c>
      <c r="M371" s="154">
        <f t="shared" si="150"/>
        <v>18240.740000000005</v>
      </c>
      <c r="N371" s="534"/>
      <c r="O371" s="534"/>
      <c r="Q371" s="513"/>
      <c r="T371" s="522">
        <f t="shared" si="131"/>
        <v>434.24</v>
      </c>
      <c r="U371" s="523">
        <f t="shared" si="132"/>
        <v>0</v>
      </c>
      <c r="V371" s="522">
        <f t="shared" si="133"/>
        <v>17740.45</v>
      </c>
      <c r="W371" s="523">
        <f t="shared" si="134"/>
        <v>29.94</v>
      </c>
      <c r="X371" s="522">
        <f t="shared" si="135"/>
        <v>95.99</v>
      </c>
      <c r="Y371" s="523">
        <f t="shared" si="136"/>
        <v>0</v>
      </c>
      <c r="AA371" s="517"/>
      <c r="AB371" s="517"/>
      <c r="AC371" s="530"/>
      <c r="AE371" s="519"/>
      <c r="AF371" s="519"/>
      <c r="AH371" s="499" t="str">
        <f t="shared" si="139"/>
        <v/>
      </c>
    </row>
    <row r="372" spans="1:34" x14ac:dyDescent="0.2">
      <c r="A372" s="700" t="s">
        <v>13</v>
      </c>
      <c r="B372" s="701"/>
      <c r="C372" s="701"/>
      <c r="D372" s="701"/>
      <c r="E372" s="701"/>
      <c r="F372" s="701"/>
      <c r="G372" s="153">
        <f t="shared" ref="G372:M372" si="151">G370+G371</f>
        <v>434.24</v>
      </c>
      <c r="H372" s="153">
        <f t="shared" si="151"/>
        <v>0</v>
      </c>
      <c r="I372" s="153">
        <f t="shared" si="151"/>
        <v>17740.45</v>
      </c>
      <c r="J372" s="153">
        <f t="shared" si="151"/>
        <v>29.94</v>
      </c>
      <c r="K372" s="153">
        <f t="shared" si="151"/>
        <v>95.99</v>
      </c>
      <c r="L372" s="153">
        <f t="shared" si="151"/>
        <v>0</v>
      </c>
      <c r="M372" s="154">
        <f t="shared" si="151"/>
        <v>18240.740000000005</v>
      </c>
      <c r="N372" s="534"/>
      <c r="O372" s="534"/>
      <c r="Q372" s="513"/>
      <c r="T372" s="522">
        <f t="shared" si="131"/>
        <v>434.24</v>
      </c>
      <c r="U372" s="523">
        <f t="shared" si="132"/>
        <v>0</v>
      </c>
      <c r="V372" s="522">
        <f t="shared" si="133"/>
        <v>17740.45</v>
      </c>
      <c r="W372" s="523">
        <f t="shared" si="134"/>
        <v>29.94</v>
      </c>
      <c r="X372" s="522">
        <f t="shared" si="135"/>
        <v>95.99</v>
      </c>
      <c r="Y372" s="523">
        <f t="shared" si="136"/>
        <v>0</v>
      </c>
      <c r="AA372" s="517"/>
      <c r="AB372" s="517"/>
      <c r="AC372" s="530"/>
      <c r="AE372" s="519"/>
      <c r="AF372" s="519"/>
      <c r="AH372" s="499" t="str">
        <f t="shared" si="139"/>
        <v/>
      </c>
    </row>
    <row r="373" spans="1:34" ht="13.5" thickBot="1" x14ac:dyDescent="0.25">
      <c r="A373" s="706" t="s">
        <v>16</v>
      </c>
      <c r="B373" s="707"/>
      <c r="C373" s="707"/>
      <c r="D373" s="707"/>
      <c r="E373" s="707"/>
      <c r="F373" s="707"/>
      <c r="G373" s="699">
        <f>G372-H372</f>
        <v>434.24</v>
      </c>
      <c r="H373" s="699"/>
      <c r="I373" s="699">
        <f>I372-J372</f>
        <v>17710.510000000002</v>
      </c>
      <c r="J373" s="699"/>
      <c r="K373" s="699">
        <f>K372-L372</f>
        <v>95.99</v>
      </c>
      <c r="L373" s="699"/>
      <c r="M373" s="155">
        <f>G373+I373+K373</f>
        <v>18240.740000000005</v>
      </c>
      <c r="N373" s="536"/>
      <c r="O373" s="536"/>
      <c r="Q373" s="513"/>
      <c r="T373" s="522">
        <f t="shared" si="131"/>
        <v>434.24</v>
      </c>
      <c r="U373" s="523">
        <f t="shared" si="132"/>
        <v>0</v>
      </c>
      <c r="V373" s="522">
        <f t="shared" si="133"/>
        <v>17710.510000000002</v>
      </c>
      <c r="W373" s="523">
        <f t="shared" si="134"/>
        <v>0</v>
      </c>
      <c r="X373" s="522">
        <f t="shared" si="135"/>
        <v>95.99</v>
      </c>
      <c r="Y373" s="523">
        <f t="shared" si="136"/>
        <v>0</v>
      </c>
      <c r="AA373" s="517"/>
      <c r="AB373" s="517"/>
      <c r="AC373" s="530"/>
      <c r="AE373" s="519"/>
      <c r="AF373" s="519"/>
      <c r="AH373" s="499" t="str">
        <f t="shared" si="139"/>
        <v/>
      </c>
    </row>
    <row r="374" spans="1:34" ht="13.5" thickTop="1" x14ac:dyDescent="0.2">
      <c r="A374" s="160"/>
      <c r="B374" s="156" t="str">
        <f>IF(Q374&gt;0.00001,B366+1,"")</f>
        <v/>
      </c>
      <c r="C374" s="128" t="b">
        <f t="shared" ref="C374:C399" si="152">IF(G374+I374+K374&gt;0,"e",IF(H374+J374+L374&gt;0,"u",IF(G374+H374+I374+J374+K374+L374&lt;0,"")))</f>
        <v>0</v>
      </c>
      <c r="D374" s="161"/>
      <c r="E374" s="143" t="b">
        <f t="shared" ref="E374:E399" si="153">IF(Q374&gt;0.0001,1)</f>
        <v>0</v>
      </c>
      <c r="F374" s="137" t="str">
        <f t="shared" ref="F374:F399" si="154">AH374</f>
        <v/>
      </c>
      <c r="G374" s="157"/>
      <c r="H374" s="158"/>
      <c r="I374" s="157"/>
      <c r="J374" s="158"/>
      <c r="K374" s="157"/>
      <c r="L374" s="158"/>
      <c r="M374" s="159" t="str">
        <f t="shared" ref="M374:M399" si="155">IF(SUM(G374:L374)&gt;0.00001,M373+G374-H374+I374-J374+K374-L374,"")</f>
        <v/>
      </c>
      <c r="N374" s="534"/>
      <c r="O374" s="534"/>
      <c r="Q374" s="513">
        <f t="shared" si="148"/>
        <v>0</v>
      </c>
      <c r="R374" s="499" t="str">
        <f t="shared" si="138"/>
        <v/>
      </c>
      <c r="T374" s="522">
        <f t="shared" si="131"/>
        <v>0</v>
      </c>
      <c r="U374" s="523">
        <f t="shared" si="132"/>
        <v>0</v>
      </c>
      <c r="V374" s="522">
        <f t="shared" si="133"/>
        <v>0</v>
      </c>
      <c r="W374" s="523">
        <f t="shared" si="134"/>
        <v>0</v>
      </c>
      <c r="X374" s="522">
        <f t="shared" si="135"/>
        <v>0</v>
      </c>
      <c r="Y374" s="523">
        <f t="shared" si="136"/>
        <v>0</v>
      </c>
      <c r="AA374" s="517"/>
      <c r="AB374" s="517" t="e">
        <f t="shared" si="137"/>
        <v>#VALUE!</v>
      </c>
      <c r="AC374" s="524"/>
      <c r="AE374" s="519"/>
      <c r="AF374" s="519"/>
      <c r="AH374" s="499" t="str">
        <f t="shared" si="139"/>
        <v/>
      </c>
    </row>
    <row r="375" spans="1:34" x14ac:dyDescent="0.2">
      <c r="A375" s="134"/>
      <c r="B375" s="135" t="str">
        <f t="shared" ref="B375:B399" si="156">IF(Q375&gt;0.00001,B374+1,"")</f>
        <v/>
      </c>
      <c r="C375" s="128" t="b">
        <f t="shared" si="152"/>
        <v>0</v>
      </c>
      <c r="D375" s="136"/>
      <c r="E375" s="143" t="b">
        <f t="shared" si="153"/>
        <v>0</v>
      </c>
      <c r="F375" s="137" t="str">
        <f t="shared" si="154"/>
        <v/>
      </c>
      <c r="G375" s="138"/>
      <c r="H375" s="139"/>
      <c r="I375" s="138"/>
      <c r="J375" s="139"/>
      <c r="K375" s="138"/>
      <c r="L375" s="139"/>
      <c r="M375" s="140" t="str">
        <f t="shared" si="155"/>
        <v/>
      </c>
      <c r="N375" s="534"/>
      <c r="O375" s="534"/>
      <c r="Q375" s="513">
        <f t="shared" si="148"/>
        <v>0</v>
      </c>
      <c r="R375" s="499" t="str">
        <f t="shared" si="138"/>
        <v/>
      </c>
      <c r="T375" s="522">
        <f t="shared" si="131"/>
        <v>0</v>
      </c>
      <c r="U375" s="523">
        <f t="shared" si="132"/>
        <v>0</v>
      </c>
      <c r="V375" s="522">
        <f t="shared" si="133"/>
        <v>0</v>
      </c>
      <c r="W375" s="523">
        <f t="shared" si="134"/>
        <v>0</v>
      </c>
      <c r="X375" s="522">
        <f t="shared" si="135"/>
        <v>0</v>
      </c>
      <c r="Y375" s="523">
        <f t="shared" si="136"/>
        <v>0</v>
      </c>
      <c r="AA375" s="517"/>
      <c r="AB375" s="517" t="e">
        <f t="shared" si="137"/>
        <v>#VALUE!</v>
      </c>
      <c r="AC375" s="524"/>
      <c r="AE375" s="519"/>
      <c r="AF375" s="519"/>
      <c r="AH375" s="499" t="str">
        <f t="shared" si="139"/>
        <v/>
      </c>
    </row>
    <row r="376" spans="1:34" x14ac:dyDescent="0.2">
      <c r="A376" s="134"/>
      <c r="B376" s="135" t="str">
        <f t="shared" si="156"/>
        <v/>
      </c>
      <c r="C376" s="128" t="b">
        <f t="shared" si="152"/>
        <v>0</v>
      </c>
      <c r="D376" s="136"/>
      <c r="E376" s="143" t="b">
        <f t="shared" si="153"/>
        <v>0</v>
      </c>
      <c r="F376" s="137" t="str">
        <f t="shared" si="154"/>
        <v/>
      </c>
      <c r="G376" s="138"/>
      <c r="H376" s="139"/>
      <c r="I376" s="138"/>
      <c r="J376" s="139"/>
      <c r="K376" s="138"/>
      <c r="L376" s="139"/>
      <c r="M376" s="140" t="str">
        <f t="shared" si="155"/>
        <v/>
      </c>
      <c r="N376" s="534"/>
      <c r="O376" s="534"/>
      <c r="Q376" s="513">
        <f t="shared" si="148"/>
        <v>0</v>
      </c>
      <c r="R376" s="499" t="str">
        <f t="shared" si="138"/>
        <v/>
      </c>
      <c r="T376" s="522">
        <f t="shared" si="131"/>
        <v>0</v>
      </c>
      <c r="U376" s="523">
        <f t="shared" si="132"/>
        <v>0</v>
      </c>
      <c r="V376" s="522">
        <f t="shared" si="133"/>
        <v>0</v>
      </c>
      <c r="W376" s="523">
        <f t="shared" si="134"/>
        <v>0</v>
      </c>
      <c r="X376" s="522">
        <f t="shared" si="135"/>
        <v>0</v>
      </c>
      <c r="Y376" s="523">
        <f t="shared" si="136"/>
        <v>0</v>
      </c>
      <c r="AA376" s="517"/>
      <c r="AB376" s="517" t="e">
        <f t="shared" si="137"/>
        <v>#VALUE!</v>
      </c>
      <c r="AC376" s="524"/>
      <c r="AE376" s="519"/>
      <c r="AF376" s="519"/>
      <c r="AH376" s="499" t="str">
        <f t="shared" si="139"/>
        <v/>
      </c>
    </row>
    <row r="377" spans="1:34" x14ac:dyDescent="0.2">
      <c r="A377" s="134"/>
      <c r="B377" s="135" t="str">
        <f t="shared" si="156"/>
        <v/>
      </c>
      <c r="C377" s="128" t="b">
        <f t="shared" si="152"/>
        <v>0</v>
      </c>
      <c r="D377" s="136"/>
      <c r="E377" s="143" t="b">
        <f t="shared" si="153"/>
        <v>0</v>
      </c>
      <c r="F377" s="137" t="str">
        <f t="shared" si="154"/>
        <v/>
      </c>
      <c r="G377" s="138"/>
      <c r="H377" s="139"/>
      <c r="I377" s="138"/>
      <c r="J377" s="139"/>
      <c r="K377" s="138"/>
      <c r="L377" s="139"/>
      <c r="M377" s="140" t="str">
        <f t="shared" si="155"/>
        <v/>
      </c>
      <c r="N377" s="534"/>
      <c r="O377" s="534"/>
      <c r="Q377" s="513">
        <f t="shared" si="148"/>
        <v>0</v>
      </c>
      <c r="R377" s="499" t="str">
        <f t="shared" si="138"/>
        <v/>
      </c>
      <c r="T377" s="522">
        <f t="shared" si="131"/>
        <v>0</v>
      </c>
      <c r="U377" s="523">
        <f t="shared" si="132"/>
        <v>0</v>
      </c>
      <c r="V377" s="522">
        <f t="shared" si="133"/>
        <v>0</v>
      </c>
      <c r="W377" s="523">
        <f t="shared" si="134"/>
        <v>0</v>
      </c>
      <c r="X377" s="522">
        <f t="shared" si="135"/>
        <v>0</v>
      </c>
      <c r="Y377" s="523">
        <f t="shared" si="136"/>
        <v>0</v>
      </c>
      <c r="AA377" s="517"/>
      <c r="AB377" s="517" t="e">
        <f t="shared" si="137"/>
        <v>#VALUE!</v>
      </c>
      <c r="AC377" s="524"/>
      <c r="AE377" s="519"/>
      <c r="AF377" s="519"/>
      <c r="AH377" s="499" t="str">
        <f t="shared" si="139"/>
        <v/>
      </c>
    </row>
    <row r="378" spans="1:34" x14ac:dyDescent="0.2">
      <c r="A378" s="134"/>
      <c r="B378" s="135" t="str">
        <f t="shared" si="156"/>
        <v/>
      </c>
      <c r="C378" s="128" t="b">
        <f t="shared" si="152"/>
        <v>0</v>
      </c>
      <c r="D378" s="136"/>
      <c r="E378" s="143" t="b">
        <f t="shared" si="153"/>
        <v>0</v>
      </c>
      <c r="F378" s="137" t="str">
        <f t="shared" si="154"/>
        <v/>
      </c>
      <c r="G378" s="138"/>
      <c r="H378" s="139"/>
      <c r="I378" s="138"/>
      <c r="J378" s="139"/>
      <c r="K378" s="138"/>
      <c r="L378" s="139"/>
      <c r="M378" s="140" t="str">
        <f t="shared" si="155"/>
        <v/>
      </c>
      <c r="N378" s="534"/>
      <c r="O378" s="534"/>
      <c r="Q378" s="513">
        <f t="shared" si="148"/>
        <v>0</v>
      </c>
      <c r="R378" s="499" t="str">
        <f t="shared" si="138"/>
        <v/>
      </c>
      <c r="T378" s="522">
        <f t="shared" si="131"/>
        <v>0</v>
      </c>
      <c r="U378" s="523">
        <f t="shared" si="132"/>
        <v>0</v>
      </c>
      <c r="V378" s="522">
        <f t="shared" si="133"/>
        <v>0</v>
      </c>
      <c r="W378" s="523">
        <f t="shared" si="134"/>
        <v>0</v>
      </c>
      <c r="X378" s="522">
        <f t="shared" si="135"/>
        <v>0</v>
      </c>
      <c r="Y378" s="523">
        <f t="shared" si="136"/>
        <v>0</v>
      </c>
      <c r="AA378" s="517"/>
      <c r="AB378" s="517" t="e">
        <f t="shared" si="137"/>
        <v>#VALUE!</v>
      </c>
      <c r="AC378" s="524"/>
      <c r="AE378" s="519"/>
      <c r="AF378" s="519"/>
      <c r="AH378" s="499" t="str">
        <f t="shared" si="139"/>
        <v/>
      </c>
    </row>
    <row r="379" spans="1:34" x14ac:dyDescent="0.2">
      <c r="A379" s="134"/>
      <c r="B379" s="135" t="str">
        <f t="shared" si="156"/>
        <v/>
      </c>
      <c r="C379" s="128" t="b">
        <f t="shared" si="152"/>
        <v>0</v>
      </c>
      <c r="D379" s="136"/>
      <c r="E379" s="143" t="b">
        <f t="shared" si="153"/>
        <v>0</v>
      </c>
      <c r="F379" s="137" t="str">
        <f t="shared" si="154"/>
        <v/>
      </c>
      <c r="G379" s="138"/>
      <c r="H379" s="139"/>
      <c r="I379" s="138"/>
      <c r="J379" s="139"/>
      <c r="K379" s="138"/>
      <c r="L379" s="139"/>
      <c r="M379" s="140" t="str">
        <f t="shared" si="155"/>
        <v/>
      </c>
      <c r="N379" s="534"/>
      <c r="O379" s="534"/>
      <c r="Q379" s="513">
        <f t="shared" si="148"/>
        <v>0</v>
      </c>
      <c r="R379" s="499" t="str">
        <f t="shared" si="138"/>
        <v/>
      </c>
      <c r="T379" s="522">
        <f t="shared" si="131"/>
        <v>0</v>
      </c>
      <c r="U379" s="523">
        <f t="shared" si="132"/>
        <v>0</v>
      </c>
      <c r="V379" s="522">
        <f t="shared" si="133"/>
        <v>0</v>
      </c>
      <c r="W379" s="523">
        <f t="shared" si="134"/>
        <v>0</v>
      </c>
      <c r="X379" s="522">
        <f t="shared" si="135"/>
        <v>0</v>
      </c>
      <c r="Y379" s="523">
        <f t="shared" si="136"/>
        <v>0</v>
      </c>
      <c r="AA379" s="517"/>
      <c r="AB379" s="517" t="e">
        <f t="shared" si="137"/>
        <v>#VALUE!</v>
      </c>
      <c r="AC379" s="524"/>
      <c r="AE379" s="519"/>
      <c r="AF379" s="519"/>
      <c r="AH379" s="499" t="str">
        <f t="shared" si="139"/>
        <v/>
      </c>
    </row>
    <row r="380" spans="1:34" x14ac:dyDescent="0.2">
      <c r="A380" s="134"/>
      <c r="B380" s="135" t="str">
        <f t="shared" si="156"/>
        <v/>
      </c>
      <c r="C380" s="128" t="b">
        <f t="shared" si="152"/>
        <v>0</v>
      </c>
      <c r="D380" s="136"/>
      <c r="E380" s="143" t="b">
        <f t="shared" si="153"/>
        <v>0</v>
      </c>
      <c r="F380" s="137" t="str">
        <f t="shared" si="154"/>
        <v/>
      </c>
      <c r="G380" s="138"/>
      <c r="H380" s="139"/>
      <c r="I380" s="138"/>
      <c r="J380" s="139"/>
      <c r="K380" s="138"/>
      <c r="L380" s="139"/>
      <c r="M380" s="140" t="str">
        <f t="shared" si="155"/>
        <v/>
      </c>
      <c r="N380" s="534"/>
      <c r="O380" s="534"/>
      <c r="Q380" s="513">
        <f t="shared" si="148"/>
        <v>0</v>
      </c>
      <c r="R380" s="499" t="str">
        <f t="shared" si="138"/>
        <v/>
      </c>
      <c r="T380" s="522">
        <f t="shared" si="131"/>
        <v>0</v>
      </c>
      <c r="U380" s="523">
        <f t="shared" si="132"/>
        <v>0</v>
      </c>
      <c r="V380" s="522">
        <f t="shared" si="133"/>
        <v>0</v>
      </c>
      <c r="W380" s="523">
        <f t="shared" si="134"/>
        <v>0</v>
      </c>
      <c r="X380" s="522">
        <f t="shared" si="135"/>
        <v>0</v>
      </c>
      <c r="Y380" s="523">
        <f t="shared" si="136"/>
        <v>0</v>
      </c>
      <c r="AA380" s="517"/>
      <c r="AB380" s="517" t="e">
        <f t="shared" si="137"/>
        <v>#VALUE!</v>
      </c>
      <c r="AC380" s="524"/>
      <c r="AE380" s="519"/>
      <c r="AF380" s="519"/>
      <c r="AH380" s="499" t="str">
        <f t="shared" si="139"/>
        <v/>
      </c>
    </row>
    <row r="381" spans="1:34" x14ac:dyDescent="0.2">
      <c r="A381" s="134"/>
      <c r="B381" s="135" t="str">
        <f t="shared" si="156"/>
        <v/>
      </c>
      <c r="C381" s="128" t="b">
        <f t="shared" si="152"/>
        <v>0</v>
      </c>
      <c r="D381" s="136"/>
      <c r="E381" s="143" t="b">
        <f t="shared" si="153"/>
        <v>0</v>
      </c>
      <c r="F381" s="137" t="str">
        <f t="shared" si="154"/>
        <v/>
      </c>
      <c r="G381" s="138"/>
      <c r="H381" s="139"/>
      <c r="I381" s="138"/>
      <c r="J381" s="139"/>
      <c r="K381" s="138"/>
      <c r="L381" s="139"/>
      <c r="M381" s="140" t="str">
        <f t="shared" si="155"/>
        <v/>
      </c>
      <c r="N381" s="534"/>
      <c r="O381" s="534"/>
      <c r="Q381" s="513">
        <f t="shared" si="148"/>
        <v>0</v>
      </c>
      <c r="R381" s="499" t="str">
        <f t="shared" si="138"/>
        <v/>
      </c>
      <c r="T381" s="522">
        <f t="shared" si="131"/>
        <v>0</v>
      </c>
      <c r="U381" s="523">
        <f t="shared" si="132"/>
        <v>0</v>
      </c>
      <c r="V381" s="522">
        <f t="shared" si="133"/>
        <v>0</v>
      </c>
      <c r="W381" s="523">
        <f t="shared" si="134"/>
        <v>0</v>
      </c>
      <c r="X381" s="522">
        <f t="shared" si="135"/>
        <v>0</v>
      </c>
      <c r="Y381" s="523">
        <f t="shared" si="136"/>
        <v>0</v>
      </c>
      <c r="AA381" s="517"/>
      <c r="AB381" s="517" t="e">
        <f t="shared" si="137"/>
        <v>#VALUE!</v>
      </c>
      <c r="AC381" s="524"/>
      <c r="AE381" s="519"/>
      <c r="AF381" s="519"/>
      <c r="AH381" s="499" t="str">
        <f t="shared" si="139"/>
        <v/>
      </c>
    </row>
    <row r="382" spans="1:34" x14ac:dyDescent="0.2">
      <c r="A382" s="134"/>
      <c r="B382" s="135" t="str">
        <f t="shared" si="156"/>
        <v/>
      </c>
      <c r="C382" s="128" t="b">
        <f t="shared" si="152"/>
        <v>0</v>
      </c>
      <c r="D382" s="136"/>
      <c r="E382" s="143" t="b">
        <f t="shared" si="153"/>
        <v>0</v>
      </c>
      <c r="F382" s="137" t="str">
        <f t="shared" si="154"/>
        <v/>
      </c>
      <c r="G382" s="138"/>
      <c r="H382" s="139"/>
      <c r="I382" s="138"/>
      <c r="J382" s="139"/>
      <c r="K382" s="138"/>
      <c r="L382" s="139"/>
      <c r="M382" s="140" t="str">
        <f t="shared" si="155"/>
        <v/>
      </c>
      <c r="N382" s="534"/>
      <c r="O382" s="534"/>
      <c r="Q382" s="513">
        <f t="shared" si="148"/>
        <v>0</v>
      </c>
      <c r="R382" s="499" t="str">
        <f t="shared" si="138"/>
        <v/>
      </c>
      <c r="T382" s="522">
        <f t="shared" si="131"/>
        <v>0</v>
      </c>
      <c r="U382" s="523">
        <f t="shared" si="132"/>
        <v>0</v>
      </c>
      <c r="V382" s="522">
        <f t="shared" si="133"/>
        <v>0</v>
      </c>
      <c r="W382" s="523">
        <f t="shared" si="134"/>
        <v>0</v>
      </c>
      <c r="X382" s="522">
        <f t="shared" si="135"/>
        <v>0</v>
      </c>
      <c r="Y382" s="523">
        <f t="shared" si="136"/>
        <v>0</v>
      </c>
      <c r="AA382" s="517"/>
      <c r="AB382" s="517" t="e">
        <f t="shared" si="137"/>
        <v>#VALUE!</v>
      </c>
      <c r="AC382" s="524"/>
      <c r="AE382" s="519"/>
      <c r="AF382" s="519"/>
      <c r="AH382" s="499" t="str">
        <f t="shared" si="139"/>
        <v/>
      </c>
    </row>
    <row r="383" spans="1:34" x14ac:dyDescent="0.2">
      <c r="A383" s="134"/>
      <c r="B383" s="135" t="str">
        <f t="shared" si="156"/>
        <v/>
      </c>
      <c r="C383" s="128" t="b">
        <f t="shared" si="152"/>
        <v>0</v>
      </c>
      <c r="D383" s="136"/>
      <c r="E383" s="143" t="b">
        <f t="shared" si="153"/>
        <v>0</v>
      </c>
      <c r="F383" s="137" t="str">
        <f t="shared" si="154"/>
        <v/>
      </c>
      <c r="G383" s="138"/>
      <c r="H383" s="139"/>
      <c r="I383" s="138"/>
      <c r="J383" s="139"/>
      <c r="K383" s="138"/>
      <c r="L383" s="139"/>
      <c r="M383" s="140" t="str">
        <f t="shared" si="155"/>
        <v/>
      </c>
      <c r="N383" s="534"/>
      <c r="O383" s="534"/>
      <c r="Q383" s="513">
        <f t="shared" si="148"/>
        <v>0</v>
      </c>
      <c r="R383" s="499" t="str">
        <f t="shared" si="138"/>
        <v/>
      </c>
      <c r="T383" s="522">
        <f t="shared" si="131"/>
        <v>0</v>
      </c>
      <c r="U383" s="523">
        <f t="shared" si="132"/>
        <v>0</v>
      </c>
      <c r="V383" s="522">
        <f t="shared" si="133"/>
        <v>0</v>
      </c>
      <c r="W383" s="523">
        <f t="shared" si="134"/>
        <v>0</v>
      </c>
      <c r="X383" s="522">
        <f t="shared" si="135"/>
        <v>0</v>
      </c>
      <c r="Y383" s="523">
        <f t="shared" si="136"/>
        <v>0</v>
      </c>
      <c r="AA383" s="517"/>
      <c r="AB383" s="517" t="e">
        <f t="shared" si="137"/>
        <v>#VALUE!</v>
      </c>
      <c r="AC383" s="524"/>
      <c r="AE383" s="519"/>
      <c r="AF383" s="519"/>
      <c r="AH383" s="499" t="str">
        <f t="shared" si="139"/>
        <v/>
      </c>
    </row>
    <row r="384" spans="1:34" x14ac:dyDescent="0.2">
      <c r="A384" s="134"/>
      <c r="B384" s="135" t="str">
        <f t="shared" si="156"/>
        <v/>
      </c>
      <c r="C384" s="128" t="b">
        <f t="shared" si="152"/>
        <v>0</v>
      </c>
      <c r="D384" s="136"/>
      <c r="E384" s="143" t="b">
        <f t="shared" si="153"/>
        <v>0</v>
      </c>
      <c r="F384" s="137" t="str">
        <f t="shared" si="154"/>
        <v/>
      </c>
      <c r="G384" s="138"/>
      <c r="H384" s="139"/>
      <c r="I384" s="138"/>
      <c r="J384" s="139"/>
      <c r="K384" s="138"/>
      <c r="L384" s="139"/>
      <c r="M384" s="140" t="str">
        <f t="shared" si="155"/>
        <v/>
      </c>
      <c r="N384" s="534"/>
      <c r="O384" s="534"/>
      <c r="Q384" s="513">
        <f t="shared" si="148"/>
        <v>0</v>
      </c>
      <c r="R384" s="499" t="str">
        <f t="shared" si="138"/>
        <v/>
      </c>
      <c r="T384" s="522">
        <f t="shared" si="131"/>
        <v>0</v>
      </c>
      <c r="U384" s="523">
        <f t="shared" si="132"/>
        <v>0</v>
      </c>
      <c r="V384" s="522">
        <f t="shared" si="133"/>
        <v>0</v>
      </c>
      <c r="W384" s="523">
        <f t="shared" si="134"/>
        <v>0</v>
      </c>
      <c r="X384" s="522">
        <f t="shared" si="135"/>
        <v>0</v>
      </c>
      <c r="Y384" s="523">
        <f t="shared" si="136"/>
        <v>0</v>
      </c>
      <c r="AA384" s="517"/>
      <c r="AB384" s="517" t="e">
        <f t="shared" si="137"/>
        <v>#VALUE!</v>
      </c>
      <c r="AC384" s="524"/>
      <c r="AE384" s="519"/>
      <c r="AF384" s="519"/>
      <c r="AH384" s="499" t="str">
        <f t="shared" si="139"/>
        <v/>
      </c>
    </row>
    <row r="385" spans="1:34" x14ac:dyDescent="0.2">
      <c r="A385" s="134"/>
      <c r="B385" s="135" t="str">
        <f t="shared" si="156"/>
        <v/>
      </c>
      <c r="C385" s="128" t="b">
        <f t="shared" si="152"/>
        <v>0</v>
      </c>
      <c r="D385" s="136"/>
      <c r="E385" s="143" t="b">
        <f t="shared" si="153"/>
        <v>0</v>
      </c>
      <c r="F385" s="137" t="str">
        <f t="shared" si="154"/>
        <v/>
      </c>
      <c r="G385" s="138"/>
      <c r="H385" s="139"/>
      <c r="I385" s="138"/>
      <c r="J385" s="139"/>
      <c r="K385" s="138"/>
      <c r="L385" s="139"/>
      <c r="M385" s="140" t="str">
        <f t="shared" si="155"/>
        <v/>
      </c>
      <c r="N385" s="534"/>
      <c r="O385" s="534"/>
      <c r="Q385" s="513">
        <f t="shared" si="148"/>
        <v>0</v>
      </c>
      <c r="R385" s="499" t="str">
        <f t="shared" si="138"/>
        <v/>
      </c>
      <c r="T385" s="522">
        <f t="shared" si="131"/>
        <v>0</v>
      </c>
      <c r="U385" s="523">
        <f t="shared" si="132"/>
        <v>0</v>
      </c>
      <c r="V385" s="522">
        <f t="shared" si="133"/>
        <v>0</v>
      </c>
      <c r="W385" s="523">
        <f t="shared" si="134"/>
        <v>0</v>
      </c>
      <c r="X385" s="522">
        <f t="shared" si="135"/>
        <v>0</v>
      </c>
      <c r="Y385" s="523">
        <f t="shared" si="136"/>
        <v>0</v>
      </c>
      <c r="AA385" s="517"/>
      <c r="AB385" s="517" t="e">
        <f t="shared" si="137"/>
        <v>#VALUE!</v>
      </c>
      <c r="AC385" s="524"/>
      <c r="AE385" s="519"/>
      <c r="AF385" s="519"/>
      <c r="AH385" s="499" t="str">
        <f t="shared" si="139"/>
        <v/>
      </c>
    </row>
    <row r="386" spans="1:34" x14ac:dyDescent="0.2">
      <c r="A386" s="134"/>
      <c r="B386" s="135" t="str">
        <f t="shared" si="156"/>
        <v/>
      </c>
      <c r="C386" s="128" t="b">
        <f t="shared" si="152"/>
        <v>0</v>
      </c>
      <c r="D386" s="136"/>
      <c r="E386" s="143" t="b">
        <f t="shared" si="153"/>
        <v>0</v>
      </c>
      <c r="F386" s="137" t="str">
        <f t="shared" si="154"/>
        <v/>
      </c>
      <c r="G386" s="138"/>
      <c r="H386" s="139"/>
      <c r="I386" s="138"/>
      <c r="J386" s="139"/>
      <c r="K386" s="138"/>
      <c r="L386" s="139"/>
      <c r="M386" s="140" t="str">
        <f t="shared" si="155"/>
        <v/>
      </c>
      <c r="N386" s="534"/>
      <c r="O386" s="534"/>
      <c r="Q386" s="513">
        <f t="shared" si="148"/>
        <v>0</v>
      </c>
      <c r="R386" s="499" t="str">
        <f t="shared" si="138"/>
        <v/>
      </c>
      <c r="T386" s="522">
        <f t="shared" si="131"/>
        <v>0</v>
      </c>
      <c r="U386" s="523">
        <f t="shared" si="132"/>
        <v>0</v>
      </c>
      <c r="V386" s="522">
        <f t="shared" si="133"/>
        <v>0</v>
      </c>
      <c r="W386" s="523">
        <f t="shared" si="134"/>
        <v>0</v>
      </c>
      <c r="X386" s="522">
        <f t="shared" si="135"/>
        <v>0</v>
      </c>
      <c r="Y386" s="523">
        <f t="shared" si="136"/>
        <v>0</v>
      </c>
      <c r="AA386" s="517"/>
      <c r="AB386" s="517" t="e">
        <f t="shared" si="137"/>
        <v>#VALUE!</v>
      </c>
      <c r="AC386" s="524"/>
      <c r="AE386" s="519"/>
      <c r="AF386" s="519"/>
      <c r="AH386" s="499" t="str">
        <f t="shared" si="139"/>
        <v/>
      </c>
    </row>
    <row r="387" spans="1:34" x14ac:dyDescent="0.2">
      <c r="A387" s="134"/>
      <c r="B387" s="135" t="str">
        <f t="shared" si="156"/>
        <v/>
      </c>
      <c r="C387" s="128" t="b">
        <f t="shared" si="152"/>
        <v>0</v>
      </c>
      <c r="D387" s="136"/>
      <c r="E387" s="143" t="b">
        <f t="shared" si="153"/>
        <v>0</v>
      </c>
      <c r="F387" s="137" t="str">
        <f t="shared" si="154"/>
        <v/>
      </c>
      <c r="G387" s="138"/>
      <c r="H387" s="139"/>
      <c r="I387" s="138"/>
      <c r="J387" s="139"/>
      <c r="K387" s="138"/>
      <c r="L387" s="139"/>
      <c r="M387" s="140" t="str">
        <f t="shared" si="155"/>
        <v/>
      </c>
      <c r="N387" s="534"/>
      <c r="O387" s="534"/>
      <c r="Q387" s="513">
        <f t="shared" si="148"/>
        <v>0</v>
      </c>
      <c r="R387" s="499" t="str">
        <f t="shared" si="138"/>
        <v/>
      </c>
      <c r="T387" s="522">
        <f t="shared" si="131"/>
        <v>0</v>
      </c>
      <c r="U387" s="523">
        <f t="shared" si="132"/>
        <v>0</v>
      </c>
      <c r="V387" s="522">
        <f t="shared" si="133"/>
        <v>0</v>
      </c>
      <c r="W387" s="523">
        <f t="shared" si="134"/>
        <v>0</v>
      </c>
      <c r="X387" s="522">
        <f t="shared" si="135"/>
        <v>0</v>
      </c>
      <c r="Y387" s="523">
        <f t="shared" si="136"/>
        <v>0</v>
      </c>
      <c r="AA387" s="517"/>
      <c r="AB387" s="517" t="e">
        <f t="shared" si="137"/>
        <v>#VALUE!</v>
      </c>
      <c r="AC387" s="524"/>
      <c r="AE387" s="519"/>
      <c r="AF387" s="519"/>
      <c r="AH387" s="499" t="str">
        <f t="shared" si="139"/>
        <v/>
      </c>
    </row>
    <row r="388" spans="1:34" x14ac:dyDescent="0.2">
      <c r="A388" s="134"/>
      <c r="B388" s="135" t="str">
        <f t="shared" si="156"/>
        <v/>
      </c>
      <c r="C388" s="128" t="b">
        <f t="shared" si="152"/>
        <v>0</v>
      </c>
      <c r="D388" s="136"/>
      <c r="E388" s="143" t="b">
        <f t="shared" si="153"/>
        <v>0</v>
      </c>
      <c r="F388" s="137" t="str">
        <f t="shared" si="154"/>
        <v/>
      </c>
      <c r="G388" s="138"/>
      <c r="H388" s="139"/>
      <c r="I388" s="138"/>
      <c r="J388" s="139"/>
      <c r="K388" s="138"/>
      <c r="L388" s="139"/>
      <c r="M388" s="140" t="str">
        <f t="shared" si="155"/>
        <v/>
      </c>
      <c r="N388" s="534"/>
      <c r="O388" s="534"/>
      <c r="Q388" s="513">
        <f t="shared" si="148"/>
        <v>0</v>
      </c>
      <c r="R388" s="499" t="str">
        <f t="shared" si="138"/>
        <v/>
      </c>
      <c r="T388" s="522">
        <f t="shared" si="131"/>
        <v>0</v>
      </c>
      <c r="U388" s="523">
        <f t="shared" si="132"/>
        <v>0</v>
      </c>
      <c r="V388" s="522">
        <f t="shared" si="133"/>
        <v>0</v>
      </c>
      <c r="W388" s="523">
        <f t="shared" si="134"/>
        <v>0</v>
      </c>
      <c r="X388" s="522">
        <f t="shared" si="135"/>
        <v>0</v>
      </c>
      <c r="Y388" s="523">
        <f t="shared" si="136"/>
        <v>0</v>
      </c>
      <c r="AA388" s="517"/>
      <c r="AB388" s="517" t="e">
        <f t="shared" si="137"/>
        <v>#VALUE!</v>
      </c>
      <c r="AC388" s="524"/>
      <c r="AE388" s="519"/>
      <c r="AF388" s="519"/>
      <c r="AH388" s="499" t="str">
        <f t="shared" si="139"/>
        <v/>
      </c>
    </row>
    <row r="389" spans="1:34" x14ac:dyDescent="0.2">
      <c r="A389" s="134"/>
      <c r="B389" s="135" t="str">
        <f t="shared" si="156"/>
        <v/>
      </c>
      <c r="C389" s="128" t="b">
        <f t="shared" si="152"/>
        <v>0</v>
      </c>
      <c r="D389" s="136"/>
      <c r="E389" s="143" t="b">
        <f t="shared" si="153"/>
        <v>0</v>
      </c>
      <c r="F389" s="137" t="str">
        <f t="shared" si="154"/>
        <v/>
      </c>
      <c r="G389" s="138"/>
      <c r="H389" s="139"/>
      <c r="I389" s="138"/>
      <c r="J389" s="139"/>
      <c r="K389" s="138"/>
      <c r="L389" s="139"/>
      <c r="M389" s="140" t="str">
        <f t="shared" si="155"/>
        <v/>
      </c>
      <c r="N389" s="534"/>
      <c r="O389" s="534"/>
      <c r="Q389" s="513">
        <f t="shared" si="148"/>
        <v>0</v>
      </c>
      <c r="R389" s="499" t="str">
        <f t="shared" si="138"/>
        <v/>
      </c>
      <c r="T389" s="522">
        <f t="shared" si="131"/>
        <v>0</v>
      </c>
      <c r="U389" s="523">
        <f t="shared" si="132"/>
        <v>0</v>
      </c>
      <c r="V389" s="522">
        <f t="shared" si="133"/>
        <v>0</v>
      </c>
      <c r="W389" s="523">
        <f t="shared" si="134"/>
        <v>0</v>
      </c>
      <c r="X389" s="522">
        <f t="shared" si="135"/>
        <v>0</v>
      </c>
      <c r="Y389" s="523">
        <f t="shared" si="136"/>
        <v>0</v>
      </c>
      <c r="AA389" s="517"/>
      <c r="AB389" s="517" t="e">
        <f t="shared" si="137"/>
        <v>#VALUE!</v>
      </c>
      <c r="AC389" s="524"/>
      <c r="AE389" s="519"/>
      <c r="AF389" s="519"/>
      <c r="AH389" s="499" t="str">
        <f t="shared" si="139"/>
        <v/>
      </c>
    </row>
    <row r="390" spans="1:34" x14ac:dyDescent="0.2">
      <c r="A390" s="134"/>
      <c r="B390" s="135" t="str">
        <f t="shared" si="156"/>
        <v/>
      </c>
      <c r="C390" s="128" t="b">
        <f t="shared" si="152"/>
        <v>0</v>
      </c>
      <c r="D390" s="136"/>
      <c r="E390" s="143" t="b">
        <f t="shared" si="153"/>
        <v>0</v>
      </c>
      <c r="F390" s="137" t="str">
        <f t="shared" si="154"/>
        <v/>
      </c>
      <c r="G390" s="138"/>
      <c r="H390" s="139"/>
      <c r="I390" s="138"/>
      <c r="J390" s="139"/>
      <c r="K390" s="138"/>
      <c r="L390" s="139"/>
      <c r="M390" s="140" t="str">
        <f t="shared" si="155"/>
        <v/>
      </c>
      <c r="N390" s="534"/>
      <c r="O390" s="534"/>
      <c r="Q390" s="513">
        <f t="shared" si="148"/>
        <v>0</v>
      </c>
      <c r="R390" s="499" t="str">
        <f t="shared" si="138"/>
        <v/>
      </c>
      <c r="T390" s="522">
        <f t="shared" si="131"/>
        <v>0</v>
      </c>
      <c r="U390" s="523">
        <f t="shared" si="132"/>
        <v>0</v>
      </c>
      <c r="V390" s="522">
        <f t="shared" si="133"/>
        <v>0</v>
      </c>
      <c r="W390" s="523">
        <f t="shared" si="134"/>
        <v>0</v>
      </c>
      <c r="X390" s="522">
        <f t="shared" si="135"/>
        <v>0</v>
      </c>
      <c r="Y390" s="523">
        <f t="shared" si="136"/>
        <v>0</v>
      </c>
      <c r="AA390" s="517"/>
      <c r="AB390" s="517" t="e">
        <f t="shared" si="137"/>
        <v>#VALUE!</v>
      </c>
      <c r="AC390" s="524"/>
      <c r="AE390" s="519"/>
      <c r="AF390" s="519"/>
      <c r="AH390" s="499" t="str">
        <f t="shared" si="139"/>
        <v/>
      </c>
    </row>
    <row r="391" spans="1:34" x14ac:dyDescent="0.2">
      <c r="A391" s="134"/>
      <c r="B391" s="135" t="str">
        <f t="shared" si="156"/>
        <v/>
      </c>
      <c r="C391" s="128" t="b">
        <f t="shared" si="152"/>
        <v>0</v>
      </c>
      <c r="D391" s="136"/>
      <c r="E391" s="143" t="b">
        <f t="shared" si="153"/>
        <v>0</v>
      </c>
      <c r="F391" s="137" t="str">
        <f t="shared" si="154"/>
        <v/>
      </c>
      <c r="G391" s="138"/>
      <c r="H391" s="139"/>
      <c r="I391" s="138"/>
      <c r="J391" s="139"/>
      <c r="K391" s="138"/>
      <c r="L391" s="139"/>
      <c r="M391" s="140" t="str">
        <f t="shared" si="155"/>
        <v/>
      </c>
      <c r="N391" s="534"/>
      <c r="O391" s="534"/>
      <c r="Q391" s="513">
        <f t="shared" si="148"/>
        <v>0</v>
      </c>
      <c r="R391" s="499" t="str">
        <f t="shared" si="138"/>
        <v/>
      </c>
      <c r="T391" s="522">
        <f t="shared" si="131"/>
        <v>0</v>
      </c>
      <c r="U391" s="523">
        <f t="shared" si="132"/>
        <v>0</v>
      </c>
      <c r="V391" s="522">
        <f t="shared" si="133"/>
        <v>0</v>
      </c>
      <c r="W391" s="523">
        <f t="shared" si="134"/>
        <v>0</v>
      </c>
      <c r="X391" s="522">
        <f t="shared" si="135"/>
        <v>0</v>
      </c>
      <c r="Y391" s="523">
        <f t="shared" si="136"/>
        <v>0</v>
      </c>
      <c r="AA391" s="517"/>
      <c r="AB391" s="517" t="e">
        <f t="shared" si="137"/>
        <v>#VALUE!</v>
      </c>
      <c r="AC391" s="524"/>
      <c r="AE391" s="519"/>
      <c r="AF391" s="519"/>
      <c r="AH391" s="499" t="str">
        <f t="shared" si="139"/>
        <v/>
      </c>
    </row>
    <row r="392" spans="1:34" x14ac:dyDescent="0.2">
      <c r="A392" s="134"/>
      <c r="B392" s="135" t="str">
        <f t="shared" si="156"/>
        <v/>
      </c>
      <c r="C392" s="128" t="b">
        <f t="shared" si="152"/>
        <v>0</v>
      </c>
      <c r="D392" s="136"/>
      <c r="E392" s="143" t="b">
        <f t="shared" si="153"/>
        <v>0</v>
      </c>
      <c r="F392" s="137" t="str">
        <f t="shared" si="154"/>
        <v/>
      </c>
      <c r="G392" s="138"/>
      <c r="H392" s="139"/>
      <c r="I392" s="138"/>
      <c r="J392" s="139"/>
      <c r="K392" s="138"/>
      <c r="L392" s="139"/>
      <c r="M392" s="140" t="str">
        <f t="shared" si="155"/>
        <v/>
      </c>
      <c r="N392" s="534"/>
      <c r="O392" s="534"/>
      <c r="Q392" s="513">
        <f t="shared" si="148"/>
        <v>0</v>
      </c>
      <c r="R392" s="499" t="str">
        <f t="shared" si="138"/>
        <v/>
      </c>
      <c r="T392" s="522">
        <f t="shared" si="131"/>
        <v>0</v>
      </c>
      <c r="U392" s="523">
        <f t="shared" si="132"/>
        <v>0</v>
      </c>
      <c r="V392" s="522">
        <f t="shared" si="133"/>
        <v>0</v>
      </c>
      <c r="W392" s="523">
        <f t="shared" si="134"/>
        <v>0</v>
      </c>
      <c r="X392" s="522">
        <f t="shared" si="135"/>
        <v>0</v>
      </c>
      <c r="Y392" s="523">
        <f t="shared" si="136"/>
        <v>0</v>
      </c>
      <c r="AA392" s="517"/>
      <c r="AB392" s="517" t="e">
        <f t="shared" si="137"/>
        <v>#VALUE!</v>
      </c>
      <c r="AC392" s="524"/>
      <c r="AE392" s="519"/>
      <c r="AF392" s="519"/>
      <c r="AH392" s="499" t="str">
        <f t="shared" si="139"/>
        <v/>
      </c>
    </row>
    <row r="393" spans="1:34" x14ac:dyDescent="0.2">
      <c r="A393" s="134"/>
      <c r="B393" s="135" t="str">
        <f t="shared" si="156"/>
        <v/>
      </c>
      <c r="C393" s="128" t="b">
        <f t="shared" si="152"/>
        <v>0</v>
      </c>
      <c r="D393" s="136"/>
      <c r="E393" s="143" t="b">
        <f t="shared" si="153"/>
        <v>0</v>
      </c>
      <c r="F393" s="137" t="str">
        <f t="shared" si="154"/>
        <v/>
      </c>
      <c r="G393" s="138"/>
      <c r="H393" s="139"/>
      <c r="I393" s="138"/>
      <c r="J393" s="139"/>
      <c r="K393" s="138"/>
      <c r="L393" s="139"/>
      <c r="M393" s="140" t="str">
        <f t="shared" si="155"/>
        <v/>
      </c>
      <c r="N393" s="534"/>
      <c r="O393" s="534"/>
      <c r="Q393" s="513">
        <f t="shared" si="148"/>
        <v>0</v>
      </c>
      <c r="R393" s="499" t="str">
        <f t="shared" si="138"/>
        <v/>
      </c>
      <c r="T393" s="522">
        <f t="shared" si="131"/>
        <v>0</v>
      </c>
      <c r="U393" s="523">
        <f t="shared" si="132"/>
        <v>0</v>
      </c>
      <c r="V393" s="522">
        <f t="shared" si="133"/>
        <v>0</v>
      </c>
      <c r="W393" s="523">
        <f t="shared" si="134"/>
        <v>0</v>
      </c>
      <c r="X393" s="522">
        <f t="shared" si="135"/>
        <v>0</v>
      </c>
      <c r="Y393" s="523">
        <f t="shared" si="136"/>
        <v>0</v>
      </c>
      <c r="AA393" s="517"/>
      <c r="AB393" s="517" t="e">
        <f t="shared" si="137"/>
        <v>#VALUE!</v>
      </c>
      <c r="AC393" s="524"/>
      <c r="AE393" s="519"/>
      <c r="AF393" s="519"/>
      <c r="AH393" s="499" t="str">
        <f t="shared" si="139"/>
        <v/>
      </c>
    </row>
    <row r="394" spans="1:34" x14ac:dyDescent="0.2">
      <c r="A394" s="134"/>
      <c r="B394" s="135" t="str">
        <f t="shared" si="156"/>
        <v/>
      </c>
      <c r="C394" s="128" t="b">
        <f t="shared" si="152"/>
        <v>0</v>
      </c>
      <c r="D394" s="136"/>
      <c r="E394" s="143" t="b">
        <f t="shared" si="153"/>
        <v>0</v>
      </c>
      <c r="F394" s="137" t="str">
        <f t="shared" si="154"/>
        <v/>
      </c>
      <c r="G394" s="138"/>
      <c r="H394" s="139"/>
      <c r="I394" s="138"/>
      <c r="J394" s="139"/>
      <c r="K394" s="138"/>
      <c r="L394" s="139"/>
      <c r="M394" s="140" t="str">
        <f t="shared" si="155"/>
        <v/>
      </c>
      <c r="N394" s="534"/>
      <c r="O394" s="534"/>
      <c r="Q394" s="513">
        <f t="shared" si="148"/>
        <v>0</v>
      </c>
      <c r="R394" s="499" t="str">
        <f t="shared" si="138"/>
        <v/>
      </c>
      <c r="T394" s="522">
        <f t="shared" si="131"/>
        <v>0</v>
      </c>
      <c r="U394" s="523">
        <f t="shared" si="132"/>
        <v>0</v>
      </c>
      <c r="V394" s="522">
        <f t="shared" si="133"/>
        <v>0</v>
      </c>
      <c r="W394" s="523">
        <f t="shared" si="134"/>
        <v>0</v>
      </c>
      <c r="X394" s="522">
        <f t="shared" si="135"/>
        <v>0</v>
      </c>
      <c r="Y394" s="523">
        <f t="shared" si="136"/>
        <v>0</v>
      </c>
      <c r="AA394" s="517"/>
      <c r="AB394" s="517" t="e">
        <f t="shared" si="137"/>
        <v>#VALUE!</v>
      </c>
      <c r="AC394" s="524"/>
      <c r="AE394" s="519"/>
      <c r="AF394" s="519"/>
      <c r="AH394" s="499" t="str">
        <f t="shared" si="139"/>
        <v/>
      </c>
    </row>
    <row r="395" spans="1:34" x14ac:dyDescent="0.2">
      <c r="A395" s="134"/>
      <c r="B395" s="135" t="str">
        <f t="shared" si="156"/>
        <v/>
      </c>
      <c r="C395" s="128" t="b">
        <f t="shared" si="152"/>
        <v>0</v>
      </c>
      <c r="D395" s="136"/>
      <c r="E395" s="143" t="b">
        <f t="shared" si="153"/>
        <v>0</v>
      </c>
      <c r="F395" s="137" t="str">
        <f t="shared" si="154"/>
        <v/>
      </c>
      <c r="G395" s="138"/>
      <c r="H395" s="139"/>
      <c r="I395" s="138"/>
      <c r="J395" s="139"/>
      <c r="K395" s="138"/>
      <c r="L395" s="139"/>
      <c r="M395" s="140" t="str">
        <f t="shared" si="155"/>
        <v/>
      </c>
      <c r="N395" s="534"/>
      <c r="O395" s="534"/>
      <c r="Q395" s="513">
        <f t="shared" si="148"/>
        <v>0</v>
      </c>
      <c r="R395" s="499" t="str">
        <f t="shared" si="138"/>
        <v/>
      </c>
      <c r="T395" s="522">
        <f t="shared" si="131"/>
        <v>0</v>
      </c>
      <c r="U395" s="523">
        <f t="shared" si="132"/>
        <v>0</v>
      </c>
      <c r="V395" s="522">
        <f t="shared" si="133"/>
        <v>0</v>
      </c>
      <c r="W395" s="523">
        <f t="shared" si="134"/>
        <v>0</v>
      </c>
      <c r="X395" s="522">
        <f t="shared" si="135"/>
        <v>0</v>
      </c>
      <c r="Y395" s="523">
        <f t="shared" si="136"/>
        <v>0</v>
      </c>
      <c r="AA395" s="517"/>
      <c r="AB395" s="517" t="e">
        <f t="shared" si="137"/>
        <v>#VALUE!</v>
      </c>
      <c r="AC395" s="524"/>
      <c r="AE395" s="519"/>
      <c r="AF395" s="519"/>
      <c r="AH395" s="499" t="str">
        <f t="shared" si="139"/>
        <v/>
      </c>
    </row>
    <row r="396" spans="1:34" x14ac:dyDescent="0.2">
      <c r="A396" s="134"/>
      <c r="B396" s="135" t="str">
        <f t="shared" si="156"/>
        <v/>
      </c>
      <c r="C396" s="128" t="b">
        <f t="shared" si="152"/>
        <v>0</v>
      </c>
      <c r="D396" s="136"/>
      <c r="E396" s="143" t="b">
        <f t="shared" si="153"/>
        <v>0</v>
      </c>
      <c r="F396" s="137" t="str">
        <f t="shared" si="154"/>
        <v/>
      </c>
      <c r="G396" s="138"/>
      <c r="H396" s="139"/>
      <c r="I396" s="138"/>
      <c r="J396" s="139"/>
      <c r="K396" s="138"/>
      <c r="L396" s="139"/>
      <c r="M396" s="140" t="str">
        <f t="shared" si="155"/>
        <v/>
      </c>
      <c r="N396" s="534"/>
      <c r="O396" s="534"/>
      <c r="Q396" s="513">
        <f t="shared" si="148"/>
        <v>0</v>
      </c>
      <c r="R396" s="499" t="str">
        <f t="shared" si="138"/>
        <v/>
      </c>
      <c r="T396" s="522">
        <f t="shared" ref="T396:T459" si="157">IF(R396="ee",G396,IF(R396="-u",G396,IF(R396="",G396,IF(R396="ra",G396,IF(R396="pr",G396,"")))))</f>
        <v>0</v>
      </c>
      <c r="U396" s="523">
        <f t="shared" ref="U396:U459" si="158">IF(R396="uu",H396,IF(R396="-e",H396,IF(R396="",H396,IF(R396="rp",H396,IF(R396="ve",H396,"")))))</f>
        <v>0</v>
      </c>
      <c r="V396" s="522">
        <f t="shared" ref="V396:V459" si="159">IF(R396="ee",I396,IF(R396="-u",I396,IF(R396="",I396,IF(R396="ra",I396,IF(R396="ve",I396,"")))))</f>
        <v>0</v>
      </c>
      <c r="W396" s="523">
        <f t="shared" ref="W396:W459" si="160">IF(R396="uu",J396,IF(R396="-e",J396,IF(R396="",J396,IF(R396="rp",J396,IF(R396="pr",J396,"")))))</f>
        <v>0</v>
      </c>
      <c r="X396" s="522">
        <f t="shared" ref="X396:X459" si="161">IF(R396="ee",K396,IF(R396="-u",K396,IF(R396="",K396,IF(R396="ra",K396,IF(R396="ve",K396,"")))))</f>
        <v>0</v>
      </c>
      <c r="Y396" s="523">
        <f t="shared" ref="Y396:Y459" si="162">IF(R396="uu",L396,IF(R396="-e",L396,IF(R396="",L396,IF(R396="rp",L396,IF(R396="pr",L396,"")))))</f>
        <v>0</v>
      </c>
      <c r="AA396" s="517"/>
      <c r="AB396" s="517" t="e">
        <f t="shared" ref="AB396:AB459" si="163">$AA$11+M396</f>
        <v>#VALUE!</v>
      </c>
      <c r="AC396" s="524"/>
      <c r="AE396" s="519"/>
      <c r="AF396" s="519"/>
      <c r="AH396" s="499" t="str">
        <f t="shared" si="139"/>
        <v/>
      </c>
    </row>
    <row r="397" spans="1:34" x14ac:dyDescent="0.2">
      <c r="A397" s="134"/>
      <c r="B397" s="135" t="str">
        <f t="shared" si="156"/>
        <v/>
      </c>
      <c r="C397" s="128" t="b">
        <f t="shared" si="152"/>
        <v>0</v>
      </c>
      <c r="D397" s="136"/>
      <c r="E397" s="143" t="b">
        <f t="shared" si="153"/>
        <v>0</v>
      </c>
      <c r="F397" s="137" t="str">
        <f t="shared" si="154"/>
        <v/>
      </c>
      <c r="G397" s="138"/>
      <c r="H397" s="139"/>
      <c r="I397" s="138"/>
      <c r="J397" s="139"/>
      <c r="K397" s="138"/>
      <c r="L397" s="139"/>
      <c r="M397" s="140" t="str">
        <f t="shared" si="155"/>
        <v/>
      </c>
      <c r="N397" s="534"/>
      <c r="O397" s="534"/>
      <c r="Q397" s="513">
        <f t="shared" si="148"/>
        <v>0</v>
      </c>
      <c r="R397" s="499" t="str">
        <f t="shared" ref="R397:R460" si="164">LEFT(F397,2)</f>
        <v/>
      </c>
      <c r="T397" s="522">
        <f t="shared" si="157"/>
        <v>0</v>
      </c>
      <c r="U397" s="523">
        <f t="shared" si="158"/>
        <v>0</v>
      </c>
      <c r="V397" s="522">
        <f t="shared" si="159"/>
        <v>0</v>
      </c>
      <c r="W397" s="523">
        <f t="shared" si="160"/>
        <v>0</v>
      </c>
      <c r="X397" s="522">
        <f t="shared" si="161"/>
        <v>0</v>
      </c>
      <c r="Y397" s="523">
        <f t="shared" si="162"/>
        <v>0</v>
      </c>
      <c r="AA397" s="517"/>
      <c r="AB397" s="517" t="e">
        <f t="shared" si="163"/>
        <v>#VALUE!</v>
      </c>
      <c r="AC397" s="524"/>
      <c r="AE397" s="519"/>
      <c r="AF397" s="519"/>
      <c r="AH397" s="499" t="str">
        <f t="shared" ref="AH397:AH460" si="165">LEFT($AC397,4)</f>
        <v/>
      </c>
    </row>
    <row r="398" spans="1:34" x14ac:dyDescent="0.2">
      <c r="A398" s="134"/>
      <c r="B398" s="135" t="str">
        <f t="shared" si="156"/>
        <v/>
      </c>
      <c r="C398" s="128" t="b">
        <f t="shared" si="152"/>
        <v>0</v>
      </c>
      <c r="D398" s="136"/>
      <c r="E398" s="143" t="b">
        <f t="shared" si="153"/>
        <v>0</v>
      </c>
      <c r="F398" s="137" t="str">
        <f t="shared" si="154"/>
        <v/>
      </c>
      <c r="G398" s="138"/>
      <c r="H398" s="139"/>
      <c r="I398" s="138"/>
      <c r="J398" s="139"/>
      <c r="K398" s="138"/>
      <c r="L398" s="139"/>
      <c r="M398" s="140" t="str">
        <f t="shared" si="155"/>
        <v/>
      </c>
      <c r="N398" s="534"/>
      <c r="O398" s="534"/>
      <c r="Q398" s="513">
        <f t="shared" si="148"/>
        <v>0</v>
      </c>
      <c r="R398" s="499" t="str">
        <f t="shared" si="164"/>
        <v/>
      </c>
      <c r="T398" s="522">
        <f t="shared" si="157"/>
        <v>0</v>
      </c>
      <c r="U398" s="523">
        <f t="shared" si="158"/>
        <v>0</v>
      </c>
      <c r="V398" s="522">
        <f t="shared" si="159"/>
        <v>0</v>
      </c>
      <c r="W398" s="523">
        <f t="shared" si="160"/>
        <v>0</v>
      </c>
      <c r="X398" s="522">
        <f t="shared" si="161"/>
        <v>0</v>
      </c>
      <c r="Y398" s="523">
        <f t="shared" si="162"/>
        <v>0</v>
      </c>
      <c r="AA398" s="517"/>
      <c r="AB398" s="517" t="e">
        <f t="shared" si="163"/>
        <v>#VALUE!</v>
      </c>
      <c r="AC398" s="524"/>
      <c r="AE398" s="519"/>
      <c r="AF398" s="519"/>
      <c r="AH398" s="499" t="str">
        <f t="shared" si="165"/>
        <v/>
      </c>
    </row>
    <row r="399" spans="1:34" ht="13.5" thickBot="1" x14ac:dyDescent="0.25">
      <c r="A399" s="179"/>
      <c r="B399" s="135" t="str">
        <f t="shared" si="156"/>
        <v/>
      </c>
      <c r="C399" s="128" t="b">
        <f t="shared" si="152"/>
        <v>0</v>
      </c>
      <c r="D399" s="180"/>
      <c r="E399" s="143" t="b">
        <f t="shared" si="153"/>
        <v>0</v>
      </c>
      <c r="F399" s="137" t="str">
        <f t="shared" si="154"/>
        <v/>
      </c>
      <c r="G399" s="138"/>
      <c r="H399" s="139"/>
      <c r="I399" s="138"/>
      <c r="J399" s="139"/>
      <c r="K399" s="138"/>
      <c r="L399" s="139"/>
      <c r="M399" s="140" t="str">
        <f t="shared" si="155"/>
        <v/>
      </c>
      <c r="N399" s="534"/>
      <c r="O399" s="534"/>
      <c r="Q399" s="513">
        <f t="shared" si="148"/>
        <v>0</v>
      </c>
      <c r="R399" s="499" t="str">
        <f t="shared" si="164"/>
        <v/>
      </c>
      <c r="T399" s="522">
        <f t="shared" si="157"/>
        <v>0</v>
      </c>
      <c r="U399" s="523">
        <f t="shared" si="158"/>
        <v>0</v>
      </c>
      <c r="V399" s="522">
        <f t="shared" si="159"/>
        <v>0</v>
      </c>
      <c r="W399" s="523">
        <f t="shared" si="160"/>
        <v>0</v>
      </c>
      <c r="X399" s="522">
        <f t="shared" si="161"/>
        <v>0</v>
      </c>
      <c r="Y399" s="523">
        <f t="shared" si="162"/>
        <v>0</v>
      </c>
      <c r="AA399" s="517"/>
      <c r="AB399" s="517" t="e">
        <f t="shared" si="163"/>
        <v>#VALUE!</v>
      </c>
      <c r="AC399" s="524"/>
      <c r="AE399" s="519"/>
      <c r="AF399" s="519"/>
      <c r="AH399" s="499" t="str">
        <f t="shared" si="165"/>
        <v/>
      </c>
    </row>
    <row r="400" spans="1:34" ht="14.25" thickTop="1" thickBot="1" x14ac:dyDescent="0.25">
      <c r="A400" s="170"/>
      <c r="B400" s="171"/>
      <c r="C400" s="172"/>
      <c r="D400" s="173"/>
      <c r="E400" s="173"/>
      <c r="F400" s="174"/>
      <c r="G400" s="175"/>
      <c r="H400" s="175"/>
      <c r="I400" s="175"/>
      <c r="J400" s="175"/>
      <c r="K400" s="175"/>
      <c r="L400" s="175"/>
      <c r="M400" s="176" t="str">
        <f>IF(SUM(G400:L400)&gt;0.00001,M399+G400-H400+K400-L400,"")</f>
        <v/>
      </c>
      <c r="N400" s="534"/>
      <c r="O400" s="534"/>
      <c r="Q400" s="513"/>
      <c r="T400" s="522">
        <f t="shared" si="157"/>
        <v>0</v>
      </c>
      <c r="U400" s="523">
        <f t="shared" si="158"/>
        <v>0</v>
      </c>
      <c r="V400" s="522">
        <f t="shared" si="159"/>
        <v>0</v>
      </c>
      <c r="W400" s="523">
        <f t="shared" si="160"/>
        <v>0</v>
      </c>
      <c r="X400" s="522">
        <f t="shared" si="161"/>
        <v>0</v>
      </c>
      <c r="Y400" s="523">
        <f t="shared" si="162"/>
        <v>0</v>
      </c>
      <c r="AA400" s="517"/>
      <c r="AB400" s="517"/>
      <c r="AC400" s="530"/>
      <c r="AE400" s="519"/>
      <c r="AF400" s="519"/>
      <c r="AH400" s="499" t="str">
        <f t="shared" si="165"/>
        <v/>
      </c>
    </row>
    <row r="401" spans="1:34" ht="13.5" thickTop="1" x14ac:dyDescent="0.2">
      <c r="A401" s="702" t="s">
        <v>15</v>
      </c>
      <c r="B401" s="703"/>
      <c r="C401" s="703"/>
      <c r="D401" s="703"/>
      <c r="E401" s="703"/>
      <c r="F401" s="703"/>
      <c r="G401" s="708" t="s">
        <v>9</v>
      </c>
      <c r="H401" s="708"/>
      <c r="I401" s="697" t="str">
        <f>I8</f>
        <v>BANCA XXXX</v>
      </c>
      <c r="J401" s="698"/>
      <c r="K401" s="696" t="str">
        <f>K8</f>
        <v>BANCA Agricola pop</v>
      </c>
      <c r="L401" s="696"/>
      <c r="M401" s="692" t="s">
        <v>7</v>
      </c>
      <c r="N401" s="505"/>
      <c r="O401" s="505"/>
      <c r="Q401" s="513"/>
      <c r="T401" s="522" t="str">
        <f t="shared" si="157"/>
        <v>C A S S A</v>
      </c>
      <c r="U401" s="523">
        <f t="shared" si="158"/>
        <v>0</v>
      </c>
      <c r="V401" s="522" t="str">
        <f t="shared" si="159"/>
        <v>BANCA XXXX</v>
      </c>
      <c r="W401" s="523">
        <f t="shared" si="160"/>
        <v>0</v>
      </c>
      <c r="X401" s="522" t="str">
        <f t="shared" si="161"/>
        <v>BANCA Agricola pop</v>
      </c>
      <c r="Y401" s="523">
        <f t="shared" si="162"/>
        <v>0</v>
      </c>
      <c r="AA401" s="517"/>
      <c r="AB401" s="517"/>
      <c r="AC401" s="530"/>
      <c r="AE401" s="519"/>
      <c r="AF401" s="519"/>
      <c r="AH401" s="499" t="str">
        <f t="shared" si="165"/>
        <v/>
      </c>
    </row>
    <row r="402" spans="1:34" x14ac:dyDescent="0.2">
      <c r="A402" s="704"/>
      <c r="B402" s="705"/>
      <c r="C402" s="705"/>
      <c r="D402" s="705"/>
      <c r="E402" s="705"/>
      <c r="F402" s="705"/>
      <c r="G402" s="152" t="s">
        <v>2</v>
      </c>
      <c r="H402" s="152" t="s">
        <v>3</v>
      </c>
      <c r="I402" s="152" t="s">
        <v>2</v>
      </c>
      <c r="J402" s="152" t="s">
        <v>3</v>
      </c>
      <c r="K402" s="152" t="s">
        <v>2</v>
      </c>
      <c r="L402" s="152" t="s">
        <v>3</v>
      </c>
      <c r="M402" s="693"/>
      <c r="N402" s="505"/>
      <c r="O402" s="505"/>
      <c r="Q402" s="513"/>
      <c r="T402" s="522" t="str">
        <f t="shared" si="157"/>
        <v>ENTRATE</v>
      </c>
      <c r="U402" s="523" t="str">
        <f t="shared" si="158"/>
        <v>USCITE</v>
      </c>
      <c r="V402" s="522" t="str">
        <f t="shared" si="159"/>
        <v>ENTRATE</v>
      </c>
      <c r="W402" s="523" t="str">
        <f t="shared" si="160"/>
        <v>USCITE</v>
      </c>
      <c r="X402" s="522" t="str">
        <f t="shared" si="161"/>
        <v>ENTRATE</v>
      </c>
      <c r="Y402" s="523" t="str">
        <f t="shared" si="162"/>
        <v>USCITE</v>
      </c>
      <c r="AA402" s="517"/>
      <c r="AB402" s="517"/>
      <c r="AC402" s="530"/>
      <c r="AE402" s="519"/>
      <c r="AF402" s="519"/>
      <c r="AH402" s="499" t="str">
        <f t="shared" si="165"/>
        <v/>
      </c>
    </row>
    <row r="403" spans="1:34" x14ac:dyDescent="0.2">
      <c r="A403" s="694" t="s">
        <v>12</v>
      </c>
      <c r="B403" s="695"/>
      <c r="C403" s="695"/>
      <c r="D403" s="695"/>
      <c r="E403" s="695"/>
      <c r="F403" s="695"/>
      <c r="G403" s="153">
        <f t="shared" ref="G403:L403" si="166">SUM(G374:G399)</f>
        <v>0</v>
      </c>
      <c r="H403" s="153">
        <f t="shared" si="166"/>
        <v>0</v>
      </c>
      <c r="I403" s="153">
        <f t="shared" si="166"/>
        <v>0</v>
      </c>
      <c r="J403" s="153">
        <f t="shared" si="166"/>
        <v>0</v>
      </c>
      <c r="K403" s="153">
        <f t="shared" si="166"/>
        <v>0</v>
      </c>
      <c r="L403" s="153">
        <f t="shared" si="166"/>
        <v>0</v>
      </c>
      <c r="M403" s="154">
        <f>G403-H403+I403-J403+K403-L403</f>
        <v>0</v>
      </c>
      <c r="N403" s="534"/>
      <c r="O403" s="534"/>
      <c r="Q403" s="513"/>
      <c r="T403" s="522">
        <f t="shared" si="157"/>
        <v>0</v>
      </c>
      <c r="U403" s="523">
        <f t="shared" si="158"/>
        <v>0</v>
      </c>
      <c r="V403" s="522">
        <f t="shared" si="159"/>
        <v>0</v>
      </c>
      <c r="W403" s="523">
        <f t="shared" si="160"/>
        <v>0</v>
      </c>
      <c r="X403" s="522">
        <f t="shared" si="161"/>
        <v>0</v>
      </c>
      <c r="Y403" s="523">
        <f t="shared" si="162"/>
        <v>0</v>
      </c>
      <c r="AA403" s="517"/>
      <c r="AB403" s="517"/>
      <c r="AC403" s="530"/>
      <c r="AE403" s="519"/>
      <c r="AF403" s="519"/>
      <c r="AH403" s="499" t="str">
        <f t="shared" si="165"/>
        <v/>
      </c>
    </row>
    <row r="404" spans="1:34" x14ac:dyDescent="0.2">
      <c r="A404" s="694" t="s">
        <v>14</v>
      </c>
      <c r="B404" s="695"/>
      <c r="C404" s="695"/>
      <c r="D404" s="695"/>
      <c r="E404" s="695"/>
      <c r="F404" s="695"/>
      <c r="G404" s="153">
        <f t="shared" ref="G404:M404" si="167">G372</f>
        <v>434.24</v>
      </c>
      <c r="H404" s="153">
        <f t="shared" si="167"/>
        <v>0</v>
      </c>
      <c r="I404" s="153">
        <f t="shared" si="167"/>
        <v>17740.45</v>
      </c>
      <c r="J404" s="153">
        <f t="shared" si="167"/>
        <v>29.94</v>
      </c>
      <c r="K404" s="153">
        <f t="shared" si="167"/>
        <v>95.99</v>
      </c>
      <c r="L404" s="153">
        <f t="shared" si="167"/>
        <v>0</v>
      </c>
      <c r="M404" s="154">
        <f t="shared" si="167"/>
        <v>18240.740000000005</v>
      </c>
      <c r="N404" s="534"/>
      <c r="O404" s="534"/>
      <c r="Q404" s="513"/>
      <c r="T404" s="522">
        <f t="shared" si="157"/>
        <v>434.24</v>
      </c>
      <c r="U404" s="523">
        <f t="shared" si="158"/>
        <v>0</v>
      </c>
      <c r="V404" s="522">
        <f t="shared" si="159"/>
        <v>17740.45</v>
      </c>
      <c r="W404" s="523">
        <f t="shared" si="160"/>
        <v>29.94</v>
      </c>
      <c r="X404" s="522">
        <f t="shared" si="161"/>
        <v>95.99</v>
      </c>
      <c r="Y404" s="523">
        <f t="shared" si="162"/>
        <v>0</v>
      </c>
      <c r="AA404" s="517"/>
      <c r="AB404" s="517"/>
      <c r="AC404" s="530"/>
      <c r="AE404" s="519"/>
      <c r="AF404" s="519"/>
      <c r="AH404" s="499" t="str">
        <f t="shared" si="165"/>
        <v/>
      </c>
    </row>
    <row r="405" spans="1:34" x14ac:dyDescent="0.2">
      <c r="A405" s="700" t="s">
        <v>13</v>
      </c>
      <c r="B405" s="701"/>
      <c r="C405" s="701"/>
      <c r="D405" s="701"/>
      <c r="E405" s="701"/>
      <c r="F405" s="701"/>
      <c r="G405" s="153">
        <f t="shared" ref="G405:M405" si="168">G403+G404</f>
        <v>434.24</v>
      </c>
      <c r="H405" s="153">
        <f t="shared" si="168"/>
        <v>0</v>
      </c>
      <c r="I405" s="153">
        <f t="shared" si="168"/>
        <v>17740.45</v>
      </c>
      <c r="J405" s="153">
        <f t="shared" si="168"/>
        <v>29.94</v>
      </c>
      <c r="K405" s="153">
        <f t="shared" si="168"/>
        <v>95.99</v>
      </c>
      <c r="L405" s="153">
        <f t="shared" si="168"/>
        <v>0</v>
      </c>
      <c r="M405" s="154">
        <f t="shared" si="168"/>
        <v>18240.740000000005</v>
      </c>
      <c r="N405" s="534"/>
      <c r="O405" s="534"/>
      <c r="Q405" s="513"/>
      <c r="T405" s="522">
        <f t="shared" si="157"/>
        <v>434.24</v>
      </c>
      <c r="U405" s="523">
        <f t="shared" si="158"/>
        <v>0</v>
      </c>
      <c r="V405" s="522">
        <f t="shared" si="159"/>
        <v>17740.45</v>
      </c>
      <c r="W405" s="523">
        <f t="shared" si="160"/>
        <v>29.94</v>
      </c>
      <c r="X405" s="522">
        <f t="shared" si="161"/>
        <v>95.99</v>
      </c>
      <c r="Y405" s="523">
        <f t="shared" si="162"/>
        <v>0</v>
      </c>
      <c r="AA405" s="517"/>
      <c r="AB405" s="517"/>
      <c r="AC405" s="530"/>
      <c r="AE405" s="519"/>
      <c r="AF405" s="519"/>
      <c r="AH405" s="499" t="str">
        <f t="shared" si="165"/>
        <v/>
      </c>
    </row>
    <row r="406" spans="1:34" ht="13.5" thickBot="1" x14ac:dyDescent="0.25">
      <c r="A406" s="706" t="s">
        <v>16</v>
      </c>
      <c r="B406" s="707"/>
      <c r="C406" s="707"/>
      <c r="D406" s="707"/>
      <c r="E406" s="707"/>
      <c r="F406" s="707"/>
      <c r="G406" s="699">
        <f>G405-H405</f>
        <v>434.24</v>
      </c>
      <c r="H406" s="699"/>
      <c r="I406" s="699">
        <f>I405-J405</f>
        <v>17710.510000000002</v>
      </c>
      <c r="J406" s="699"/>
      <c r="K406" s="699">
        <f>K405-L405</f>
        <v>95.99</v>
      </c>
      <c r="L406" s="699"/>
      <c r="M406" s="155">
        <f>G406+I406+K406</f>
        <v>18240.740000000005</v>
      </c>
      <c r="N406" s="536"/>
      <c r="O406" s="536"/>
      <c r="Q406" s="513"/>
      <c r="T406" s="522">
        <f t="shared" si="157"/>
        <v>434.24</v>
      </c>
      <c r="U406" s="523">
        <f t="shared" si="158"/>
        <v>0</v>
      </c>
      <c r="V406" s="522">
        <f t="shared" si="159"/>
        <v>17710.510000000002</v>
      </c>
      <c r="W406" s="523">
        <f t="shared" si="160"/>
        <v>0</v>
      </c>
      <c r="X406" s="522">
        <f t="shared" si="161"/>
        <v>95.99</v>
      </c>
      <c r="Y406" s="523">
        <f t="shared" si="162"/>
        <v>0</v>
      </c>
      <c r="AA406" s="517"/>
      <c r="AB406" s="517"/>
      <c r="AC406" s="530"/>
      <c r="AE406" s="519"/>
      <c r="AF406" s="519"/>
      <c r="AH406" s="499" t="str">
        <f t="shared" si="165"/>
        <v/>
      </c>
    </row>
    <row r="407" spans="1:34" ht="13.5" thickTop="1" x14ac:dyDescent="0.2">
      <c r="A407" s="160"/>
      <c r="B407" s="156" t="str">
        <f>IF(Q407&gt;0.00001,B399+1,"")</f>
        <v/>
      </c>
      <c r="C407" s="128" t="b">
        <f t="shared" ref="C407:C432" si="169">IF(G407+I407+K407&gt;0,"e",IF(H407+J407+L407&gt;0,"u",IF(G407+H407+I407+J407+K407+L407&lt;0,"")))</f>
        <v>0</v>
      </c>
      <c r="D407" s="161"/>
      <c r="E407" s="143" t="b">
        <f t="shared" ref="E407:E432" si="170">IF(Q407&gt;0.0001,1)</f>
        <v>0</v>
      </c>
      <c r="F407" s="137" t="str">
        <f t="shared" ref="F407:F432" si="171">AH407</f>
        <v/>
      </c>
      <c r="G407" s="157"/>
      <c r="H407" s="158"/>
      <c r="I407" s="157"/>
      <c r="J407" s="158"/>
      <c r="K407" s="157"/>
      <c r="L407" s="158"/>
      <c r="M407" s="159" t="str">
        <f t="shared" ref="M407:M432" si="172">IF(SUM(G407:L407)&gt;0.00001,M406+G407-H407+I407-J407+K407-L407,"")</f>
        <v/>
      </c>
      <c r="N407" s="534"/>
      <c r="O407" s="534"/>
      <c r="Q407" s="513">
        <f t="shared" si="148"/>
        <v>0</v>
      </c>
      <c r="R407" s="499" t="str">
        <f t="shared" si="164"/>
        <v/>
      </c>
      <c r="T407" s="522">
        <f t="shared" si="157"/>
        <v>0</v>
      </c>
      <c r="U407" s="523">
        <f t="shared" si="158"/>
        <v>0</v>
      </c>
      <c r="V407" s="522">
        <f t="shared" si="159"/>
        <v>0</v>
      </c>
      <c r="W407" s="523">
        <f t="shared" si="160"/>
        <v>0</v>
      </c>
      <c r="X407" s="522">
        <f t="shared" si="161"/>
        <v>0</v>
      </c>
      <c r="Y407" s="523">
        <f t="shared" si="162"/>
        <v>0</v>
      </c>
      <c r="AA407" s="517"/>
      <c r="AB407" s="517" t="e">
        <f t="shared" si="163"/>
        <v>#VALUE!</v>
      </c>
      <c r="AC407" s="524"/>
      <c r="AE407" s="519"/>
      <c r="AF407" s="519"/>
      <c r="AH407" s="499" t="str">
        <f t="shared" si="165"/>
        <v/>
      </c>
    </row>
    <row r="408" spans="1:34" x14ac:dyDescent="0.2">
      <c r="A408" s="134"/>
      <c r="B408" s="135" t="str">
        <f t="shared" ref="B408:B432" si="173">IF(Q408&gt;0.00001,B407+1,"")</f>
        <v/>
      </c>
      <c r="C408" s="128" t="b">
        <f t="shared" si="169"/>
        <v>0</v>
      </c>
      <c r="D408" s="136"/>
      <c r="E408" s="143" t="b">
        <f t="shared" si="170"/>
        <v>0</v>
      </c>
      <c r="F408" s="137" t="str">
        <f t="shared" si="171"/>
        <v/>
      </c>
      <c r="G408" s="138"/>
      <c r="H408" s="139"/>
      <c r="I408" s="138"/>
      <c r="J408" s="139"/>
      <c r="K408" s="138"/>
      <c r="L408" s="139"/>
      <c r="M408" s="140" t="str">
        <f t="shared" si="172"/>
        <v/>
      </c>
      <c r="N408" s="534"/>
      <c r="O408" s="534"/>
      <c r="Q408" s="513">
        <f t="shared" si="148"/>
        <v>0</v>
      </c>
      <c r="R408" s="499" t="str">
        <f t="shared" si="164"/>
        <v/>
      </c>
      <c r="T408" s="522">
        <f t="shared" si="157"/>
        <v>0</v>
      </c>
      <c r="U408" s="523">
        <f t="shared" si="158"/>
        <v>0</v>
      </c>
      <c r="V408" s="522">
        <f t="shared" si="159"/>
        <v>0</v>
      </c>
      <c r="W408" s="523">
        <f t="shared" si="160"/>
        <v>0</v>
      </c>
      <c r="X408" s="522">
        <f t="shared" si="161"/>
        <v>0</v>
      </c>
      <c r="Y408" s="523">
        <f t="shared" si="162"/>
        <v>0</v>
      </c>
      <c r="AA408" s="517"/>
      <c r="AB408" s="517" t="e">
        <f t="shared" si="163"/>
        <v>#VALUE!</v>
      </c>
      <c r="AC408" s="524"/>
      <c r="AE408" s="519"/>
      <c r="AF408" s="519"/>
      <c r="AH408" s="499" t="str">
        <f t="shared" si="165"/>
        <v/>
      </c>
    </row>
    <row r="409" spans="1:34" x14ac:dyDescent="0.2">
      <c r="A409" s="134"/>
      <c r="B409" s="135" t="str">
        <f t="shared" si="173"/>
        <v/>
      </c>
      <c r="C409" s="128" t="b">
        <f t="shared" si="169"/>
        <v>0</v>
      </c>
      <c r="D409" s="136"/>
      <c r="E409" s="143" t="b">
        <f t="shared" si="170"/>
        <v>0</v>
      </c>
      <c r="F409" s="137" t="str">
        <f t="shared" si="171"/>
        <v/>
      </c>
      <c r="G409" s="138"/>
      <c r="H409" s="139"/>
      <c r="I409" s="138"/>
      <c r="J409" s="139"/>
      <c r="K409" s="138"/>
      <c r="L409" s="139"/>
      <c r="M409" s="140" t="str">
        <f t="shared" si="172"/>
        <v/>
      </c>
      <c r="N409" s="534"/>
      <c r="O409" s="534"/>
      <c r="Q409" s="513">
        <f t="shared" ref="Q409:Q444" si="174">SUM(G409:L409)</f>
        <v>0</v>
      </c>
      <c r="R409" s="499" t="str">
        <f t="shared" si="164"/>
        <v/>
      </c>
      <c r="T409" s="522">
        <f t="shared" si="157"/>
        <v>0</v>
      </c>
      <c r="U409" s="523">
        <f t="shared" si="158"/>
        <v>0</v>
      </c>
      <c r="V409" s="522">
        <f t="shared" si="159"/>
        <v>0</v>
      </c>
      <c r="W409" s="523">
        <f t="shared" si="160"/>
        <v>0</v>
      </c>
      <c r="X409" s="522">
        <f t="shared" si="161"/>
        <v>0</v>
      </c>
      <c r="Y409" s="523">
        <f t="shared" si="162"/>
        <v>0</v>
      </c>
      <c r="AA409" s="517"/>
      <c r="AB409" s="517" t="e">
        <f t="shared" si="163"/>
        <v>#VALUE!</v>
      </c>
      <c r="AC409" s="524"/>
      <c r="AE409" s="519"/>
      <c r="AF409" s="519"/>
      <c r="AH409" s="499" t="str">
        <f t="shared" si="165"/>
        <v/>
      </c>
    </row>
    <row r="410" spans="1:34" x14ac:dyDescent="0.2">
      <c r="A410" s="134"/>
      <c r="B410" s="135" t="str">
        <f t="shared" si="173"/>
        <v/>
      </c>
      <c r="C410" s="128" t="b">
        <f t="shared" si="169"/>
        <v>0</v>
      </c>
      <c r="D410" s="136"/>
      <c r="E410" s="143" t="b">
        <f t="shared" si="170"/>
        <v>0</v>
      </c>
      <c r="F410" s="137" t="str">
        <f t="shared" si="171"/>
        <v/>
      </c>
      <c r="G410" s="138"/>
      <c r="H410" s="139"/>
      <c r="I410" s="138"/>
      <c r="J410" s="139"/>
      <c r="K410" s="138"/>
      <c r="L410" s="139"/>
      <c r="M410" s="140" t="str">
        <f t="shared" si="172"/>
        <v/>
      </c>
      <c r="N410" s="534"/>
      <c r="O410" s="534"/>
      <c r="Q410" s="513">
        <f t="shared" si="174"/>
        <v>0</v>
      </c>
      <c r="R410" s="499" t="str">
        <f t="shared" si="164"/>
        <v/>
      </c>
      <c r="T410" s="522">
        <f t="shared" si="157"/>
        <v>0</v>
      </c>
      <c r="U410" s="523">
        <f t="shared" si="158"/>
        <v>0</v>
      </c>
      <c r="V410" s="522">
        <f t="shared" si="159"/>
        <v>0</v>
      </c>
      <c r="W410" s="523">
        <f t="shared" si="160"/>
        <v>0</v>
      </c>
      <c r="X410" s="522">
        <f t="shared" si="161"/>
        <v>0</v>
      </c>
      <c r="Y410" s="523">
        <f t="shared" si="162"/>
        <v>0</v>
      </c>
      <c r="AA410" s="517"/>
      <c r="AB410" s="517" t="e">
        <f t="shared" si="163"/>
        <v>#VALUE!</v>
      </c>
      <c r="AC410" s="524"/>
      <c r="AE410" s="519"/>
      <c r="AF410" s="519"/>
      <c r="AH410" s="499" t="str">
        <f t="shared" si="165"/>
        <v/>
      </c>
    </row>
    <row r="411" spans="1:34" x14ac:dyDescent="0.2">
      <c r="A411" s="134"/>
      <c r="B411" s="135" t="str">
        <f t="shared" si="173"/>
        <v/>
      </c>
      <c r="C411" s="128" t="b">
        <f t="shared" si="169"/>
        <v>0</v>
      </c>
      <c r="D411" s="136"/>
      <c r="E411" s="143" t="b">
        <f t="shared" si="170"/>
        <v>0</v>
      </c>
      <c r="F411" s="137" t="str">
        <f t="shared" si="171"/>
        <v/>
      </c>
      <c r="G411" s="138"/>
      <c r="H411" s="139"/>
      <c r="I411" s="138"/>
      <c r="J411" s="139"/>
      <c r="K411" s="138"/>
      <c r="L411" s="139"/>
      <c r="M411" s="140" t="str">
        <f t="shared" si="172"/>
        <v/>
      </c>
      <c r="N411" s="534"/>
      <c r="O411" s="534"/>
      <c r="Q411" s="513">
        <f t="shared" si="174"/>
        <v>0</v>
      </c>
      <c r="R411" s="499" t="str">
        <f t="shared" si="164"/>
        <v/>
      </c>
      <c r="T411" s="522">
        <f t="shared" si="157"/>
        <v>0</v>
      </c>
      <c r="U411" s="523">
        <f t="shared" si="158"/>
        <v>0</v>
      </c>
      <c r="V411" s="522">
        <f t="shared" si="159"/>
        <v>0</v>
      </c>
      <c r="W411" s="523">
        <f t="shared" si="160"/>
        <v>0</v>
      </c>
      <c r="X411" s="522">
        <f t="shared" si="161"/>
        <v>0</v>
      </c>
      <c r="Y411" s="523">
        <f t="shared" si="162"/>
        <v>0</v>
      </c>
      <c r="AA411" s="517"/>
      <c r="AB411" s="517" t="e">
        <f t="shared" si="163"/>
        <v>#VALUE!</v>
      </c>
      <c r="AC411" s="524"/>
      <c r="AE411" s="519"/>
      <c r="AF411" s="519"/>
      <c r="AH411" s="499" t="str">
        <f t="shared" si="165"/>
        <v/>
      </c>
    </row>
    <row r="412" spans="1:34" x14ac:dyDescent="0.2">
      <c r="A412" s="134"/>
      <c r="B412" s="135" t="str">
        <f t="shared" si="173"/>
        <v/>
      </c>
      <c r="C412" s="128" t="b">
        <f t="shared" si="169"/>
        <v>0</v>
      </c>
      <c r="D412" s="136"/>
      <c r="E412" s="143" t="b">
        <f t="shared" si="170"/>
        <v>0</v>
      </c>
      <c r="F412" s="137" t="str">
        <f t="shared" si="171"/>
        <v/>
      </c>
      <c r="G412" s="138"/>
      <c r="H412" s="139"/>
      <c r="I412" s="138"/>
      <c r="J412" s="139"/>
      <c r="K412" s="138"/>
      <c r="L412" s="139"/>
      <c r="M412" s="140" t="str">
        <f t="shared" si="172"/>
        <v/>
      </c>
      <c r="N412" s="534"/>
      <c r="O412" s="534"/>
      <c r="Q412" s="513">
        <f t="shared" si="174"/>
        <v>0</v>
      </c>
      <c r="R412" s="499" t="str">
        <f t="shared" si="164"/>
        <v/>
      </c>
      <c r="T412" s="522">
        <f t="shared" si="157"/>
        <v>0</v>
      </c>
      <c r="U412" s="523">
        <f t="shared" si="158"/>
        <v>0</v>
      </c>
      <c r="V412" s="522">
        <f t="shared" si="159"/>
        <v>0</v>
      </c>
      <c r="W412" s="523">
        <f t="shared" si="160"/>
        <v>0</v>
      </c>
      <c r="X412" s="522">
        <f t="shared" si="161"/>
        <v>0</v>
      </c>
      <c r="Y412" s="523">
        <f t="shared" si="162"/>
        <v>0</v>
      </c>
      <c r="AA412" s="517"/>
      <c r="AB412" s="517" t="e">
        <f t="shared" si="163"/>
        <v>#VALUE!</v>
      </c>
      <c r="AC412" s="524"/>
      <c r="AE412" s="519"/>
      <c r="AF412" s="519"/>
      <c r="AH412" s="499" t="str">
        <f t="shared" si="165"/>
        <v/>
      </c>
    </row>
    <row r="413" spans="1:34" x14ac:dyDescent="0.2">
      <c r="A413" s="134"/>
      <c r="B413" s="135" t="str">
        <f t="shared" si="173"/>
        <v/>
      </c>
      <c r="C413" s="128" t="b">
        <f t="shared" si="169"/>
        <v>0</v>
      </c>
      <c r="D413" s="136"/>
      <c r="E413" s="143" t="b">
        <f t="shared" si="170"/>
        <v>0</v>
      </c>
      <c r="F413" s="137" t="str">
        <f t="shared" si="171"/>
        <v/>
      </c>
      <c r="G413" s="138"/>
      <c r="H413" s="139"/>
      <c r="I413" s="138"/>
      <c r="J413" s="139"/>
      <c r="K413" s="138"/>
      <c r="L413" s="139"/>
      <c r="M413" s="140" t="str">
        <f t="shared" si="172"/>
        <v/>
      </c>
      <c r="N413" s="534"/>
      <c r="O413" s="534"/>
      <c r="Q413" s="513">
        <f t="shared" si="174"/>
        <v>0</v>
      </c>
      <c r="R413" s="499" t="str">
        <f t="shared" si="164"/>
        <v/>
      </c>
      <c r="T413" s="522">
        <f t="shared" si="157"/>
        <v>0</v>
      </c>
      <c r="U413" s="523">
        <f t="shared" si="158"/>
        <v>0</v>
      </c>
      <c r="V413" s="522">
        <f t="shared" si="159"/>
        <v>0</v>
      </c>
      <c r="W413" s="523">
        <f t="shared" si="160"/>
        <v>0</v>
      </c>
      <c r="X413" s="522">
        <f t="shared" si="161"/>
        <v>0</v>
      </c>
      <c r="Y413" s="523">
        <f t="shared" si="162"/>
        <v>0</v>
      </c>
      <c r="AA413" s="517"/>
      <c r="AB413" s="517" t="e">
        <f t="shared" si="163"/>
        <v>#VALUE!</v>
      </c>
      <c r="AC413" s="524"/>
      <c r="AE413" s="519"/>
      <c r="AF413" s="519"/>
      <c r="AH413" s="499" t="str">
        <f t="shared" si="165"/>
        <v/>
      </c>
    </row>
    <row r="414" spans="1:34" x14ac:dyDescent="0.2">
      <c r="A414" s="134"/>
      <c r="B414" s="135" t="str">
        <f t="shared" si="173"/>
        <v/>
      </c>
      <c r="C414" s="128" t="b">
        <f t="shared" si="169"/>
        <v>0</v>
      </c>
      <c r="D414" s="136"/>
      <c r="E414" s="143" t="b">
        <f t="shared" si="170"/>
        <v>0</v>
      </c>
      <c r="F414" s="137" t="str">
        <f t="shared" si="171"/>
        <v/>
      </c>
      <c r="G414" s="138"/>
      <c r="H414" s="139"/>
      <c r="I414" s="138"/>
      <c r="J414" s="139"/>
      <c r="K414" s="138"/>
      <c r="L414" s="139"/>
      <c r="M414" s="140" t="str">
        <f t="shared" si="172"/>
        <v/>
      </c>
      <c r="N414" s="534"/>
      <c r="O414" s="534"/>
      <c r="Q414" s="513">
        <f t="shared" si="174"/>
        <v>0</v>
      </c>
      <c r="R414" s="499" t="str">
        <f t="shared" si="164"/>
        <v/>
      </c>
      <c r="T414" s="522">
        <f t="shared" si="157"/>
        <v>0</v>
      </c>
      <c r="U414" s="523">
        <f t="shared" si="158"/>
        <v>0</v>
      </c>
      <c r="V414" s="522">
        <f t="shared" si="159"/>
        <v>0</v>
      </c>
      <c r="W414" s="523">
        <f t="shared" si="160"/>
        <v>0</v>
      </c>
      <c r="X414" s="522">
        <f t="shared" si="161"/>
        <v>0</v>
      </c>
      <c r="Y414" s="523">
        <f t="shared" si="162"/>
        <v>0</v>
      </c>
      <c r="AA414" s="517"/>
      <c r="AB414" s="517" t="e">
        <f t="shared" si="163"/>
        <v>#VALUE!</v>
      </c>
      <c r="AC414" s="524"/>
      <c r="AE414" s="519"/>
      <c r="AF414" s="519"/>
      <c r="AH414" s="499" t="str">
        <f t="shared" si="165"/>
        <v/>
      </c>
    </row>
    <row r="415" spans="1:34" x14ac:dyDescent="0.2">
      <c r="A415" s="134"/>
      <c r="B415" s="135" t="str">
        <f t="shared" si="173"/>
        <v/>
      </c>
      <c r="C415" s="128" t="b">
        <f t="shared" si="169"/>
        <v>0</v>
      </c>
      <c r="D415" s="136"/>
      <c r="E415" s="143" t="b">
        <f t="shared" si="170"/>
        <v>0</v>
      </c>
      <c r="F415" s="137" t="str">
        <f t="shared" si="171"/>
        <v/>
      </c>
      <c r="G415" s="138"/>
      <c r="H415" s="139"/>
      <c r="I415" s="138"/>
      <c r="J415" s="139"/>
      <c r="K415" s="138"/>
      <c r="L415" s="139"/>
      <c r="M415" s="140" t="str">
        <f t="shared" si="172"/>
        <v/>
      </c>
      <c r="N415" s="534"/>
      <c r="O415" s="534"/>
      <c r="Q415" s="513">
        <f t="shared" si="174"/>
        <v>0</v>
      </c>
      <c r="R415" s="499" t="str">
        <f t="shared" si="164"/>
        <v/>
      </c>
      <c r="T415" s="522">
        <f t="shared" si="157"/>
        <v>0</v>
      </c>
      <c r="U415" s="523">
        <f t="shared" si="158"/>
        <v>0</v>
      </c>
      <c r="V415" s="522">
        <f t="shared" si="159"/>
        <v>0</v>
      </c>
      <c r="W415" s="523">
        <f t="shared" si="160"/>
        <v>0</v>
      </c>
      <c r="X415" s="522">
        <f t="shared" si="161"/>
        <v>0</v>
      </c>
      <c r="Y415" s="523">
        <f t="shared" si="162"/>
        <v>0</v>
      </c>
      <c r="AA415" s="517"/>
      <c r="AB415" s="517" t="e">
        <f t="shared" si="163"/>
        <v>#VALUE!</v>
      </c>
      <c r="AC415" s="524"/>
      <c r="AE415" s="519"/>
      <c r="AF415" s="519"/>
      <c r="AH415" s="499" t="str">
        <f t="shared" si="165"/>
        <v/>
      </c>
    </row>
    <row r="416" spans="1:34" x14ac:dyDescent="0.2">
      <c r="A416" s="134"/>
      <c r="B416" s="135" t="str">
        <f t="shared" si="173"/>
        <v/>
      </c>
      <c r="C416" s="128" t="b">
        <f t="shared" si="169"/>
        <v>0</v>
      </c>
      <c r="D416" s="136"/>
      <c r="E416" s="143" t="b">
        <f t="shared" si="170"/>
        <v>0</v>
      </c>
      <c r="F416" s="137" t="str">
        <f t="shared" si="171"/>
        <v/>
      </c>
      <c r="G416" s="138"/>
      <c r="H416" s="139"/>
      <c r="I416" s="138"/>
      <c r="J416" s="139"/>
      <c r="K416" s="138"/>
      <c r="L416" s="139"/>
      <c r="M416" s="140" t="str">
        <f t="shared" si="172"/>
        <v/>
      </c>
      <c r="N416" s="534"/>
      <c r="O416" s="534"/>
      <c r="Q416" s="513">
        <f t="shared" si="174"/>
        <v>0</v>
      </c>
      <c r="R416" s="499" t="str">
        <f t="shared" si="164"/>
        <v/>
      </c>
      <c r="T416" s="522">
        <f t="shared" si="157"/>
        <v>0</v>
      </c>
      <c r="U416" s="523">
        <f t="shared" si="158"/>
        <v>0</v>
      </c>
      <c r="V416" s="522">
        <f t="shared" si="159"/>
        <v>0</v>
      </c>
      <c r="W416" s="523">
        <f t="shared" si="160"/>
        <v>0</v>
      </c>
      <c r="X416" s="522">
        <f t="shared" si="161"/>
        <v>0</v>
      </c>
      <c r="Y416" s="523">
        <f t="shared" si="162"/>
        <v>0</v>
      </c>
      <c r="AA416" s="517"/>
      <c r="AB416" s="517" t="e">
        <f t="shared" si="163"/>
        <v>#VALUE!</v>
      </c>
      <c r="AC416" s="524"/>
      <c r="AE416" s="519"/>
      <c r="AF416" s="519"/>
      <c r="AH416" s="499" t="str">
        <f t="shared" si="165"/>
        <v/>
      </c>
    </row>
    <row r="417" spans="1:34" x14ac:dyDescent="0.2">
      <c r="A417" s="134"/>
      <c r="B417" s="135" t="str">
        <f t="shared" si="173"/>
        <v/>
      </c>
      <c r="C417" s="128" t="b">
        <f t="shared" si="169"/>
        <v>0</v>
      </c>
      <c r="D417" s="136"/>
      <c r="E417" s="143" t="b">
        <f t="shared" si="170"/>
        <v>0</v>
      </c>
      <c r="F417" s="137" t="str">
        <f t="shared" si="171"/>
        <v/>
      </c>
      <c r="G417" s="138"/>
      <c r="H417" s="139"/>
      <c r="I417" s="138"/>
      <c r="J417" s="139"/>
      <c r="K417" s="138"/>
      <c r="L417" s="139"/>
      <c r="M417" s="140" t="str">
        <f t="shared" si="172"/>
        <v/>
      </c>
      <c r="N417" s="534"/>
      <c r="O417" s="534"/>
      <c r="Q417" s="513">
        <f t="shared" si="174"/>
        <v>0</v>
      </c>
      <c r="R417" s="499" t="str">
        <f t="shared" si="164"/>
        <v/>
      </c>
      <c r="T417" s="522">
        <f t="shared" si="157"/>
        <v>0</v>
      </c>
      <c r="U417" s="523">
        <f t="shared" si="158"/>
        <v>0</v>
      </c>
      <c r="V417" s="522">
        <f t="shared" si="159"/>
        <v>0</v>
      </c>
      <c r="W417" s="523">
        <f t="shared" si="160"/>
        <v>0</v>
      </c>
      <c r="X417" s="522">
        <f t="shared" si="161"/>
        <v>0</v>
      </c>
      <c r="Y417" s="523">
        <f t="shared" si="162"/>
        <v>0</v>
      </c>
      <c r="AA417" s="517"/>
      <c r="AB417" s="517" t="e">
        <f t="shared" si="163"/>
        <v>#VALUE!</v>
      </c>
      <c r="AC417" s="524"/>
      <c r="AE417" s="519"/>
      <c r="AF417" s="519"/>
      <c r="AH417" s="499" t="str">
        <f t="shared" si="165"/>
        <v/>
      </c>
    </row>
    <row r="418" spans="1:34" x14ac:dyDescent="0.2">
      <c r="A418" s="134"/>
      <c r="B418" s="135" t="str">
        <f t="shared" si="173"/>
        <v/>
      </c>
      <c r="C418" s="128" t="b">
        <f t="shared" si="169"/>
        <v>0</v>
      </c>
      <c r="D418" s="136"/>
      <c r="E418" s="143" t="b">
        <f t="shared" si="170"/>
        <v>0</v>
      </c>
      <c r="F418" s="137" t="str">
        <f t="shared" si="171"/>
        <v/>
      </c>
      <c r="G418" s="138"/>
      <c r="H418" s="139"/>
      <c r="I418" s="138"/>
      <c r="J418" s="139"/>
      <c r="K418" s="138"/>
      <c r="L418" s="139"/>
      <c r="M418" s="140" t="str">
        <f t="shared" si="172"/>
        <v/>
      </c>
      <c r="N418" s="534"/>
      <c r="O418" s="534"/>
      <c r="Q418" s="513">
        <f t="shared" si="174"/>
        <v>0</v>
      </c>
      <c r="R418" s="499" t="str">
        <f t="shared" si="164"/>
        <v/>
      </c>
      <c r="T418" s="522">
        <f t="shared" si="157"/>
        <v>0</v>
      </c>
      <c r="U418" s="523">
        <f t="shared" si="158"/>
        <v>0</v>
      </c>
      <c r="V418" s="522">
        <f t="shared" si="159"/>
        <v>0</v>
      </c>
      <c r="W418" s="523">
        <f t="shared" si="160"/>
        <v>0</v>
      </c>
      <c r="X418" s="522">
        <f t="shared" si="161"/>
        <v>0</v>
      </c>
      <c r="Y418" s="523">
        <f t="shared" si="162"/>
        <v>0</v>
      </c>
      <c r="AA418" s="517"/>
      <c r="AB418" s="517" t="e">
        <f t="shared" si="163"/>
        <v>#VALUE!</v>
      </c>
      <c r="AC418" s="524"/>
      <c r="AE418" s="519"/>
      <c r="AF418" s="519"/>
      <c r="AH418" s="499" t="str">
        <f t="shared" si="165"/>
        <v/>
      </c>
    </row>
    <row r="419" spans="1:34" x14ac:dyDescent="0.2">
      <c r="A419" s="134"/>
      <c r="B419" s="135" t="str">
        <f t="shared" si="173"/>
        <v/>
      </c>
      <c r="C419" s="128" t="b">
        <f t="shared" si="169"/>
        <v>0</v>
      </c>
      <c r="D419" s="136"/>
      <c r="E419" s="143" t="b">
        <f t="shared" si="170"/>
        <v>0</v>
      </c>
      <c r="F419" s="137" t="str">
        <f t="shared" si="171"/>
        <v/>
      </c>
      <c r="G419" s="138"/>
      <c r="H419" s="139"/>
      <c r="I419" s="138"/>
      <c r="J419" s="139"/>
      <c r="K419" s="138"/>
      <c r="L419" s="139"/>
      <c r="M419" s="140" t="str">
        <f t="shared" si="172"/>
        <v/>
      </c>
      <c r="N419" s="534"/>
      <c r="O419" s="534"/>
      <c r="Q419" s="513">
        <f t="shared" si="174"/>
        <v>0</v>
      </c>
      <c r="R419" s="499" t="str">
        <f t="shared" si="164"/>
        <v/>
      </c>
      <c r="T419" s="522">
        <f t="shared" si="157"/>
        <v>0</v>
      </c>
      <c r="U419" s="523">
        <f t="shared" si="158"/>
        <v>0</v>
      </c>
      <c r="V419" s="522">
        <f t="shared" si="159"/>
        <v>0</v>
      </c>
      <c r="W419" s="523">
        <f t="shared" si="160"/>
        <v>0</v>
      </c>
      <c r="X419" s="522">
        <f t="shared" si="161"/>
        <v>0</v>
      </c>
      <c r="Y419" s="523">
        <f t="shared" si="162"/>
        <v>0</v>
      </c>
      <c r="AA419" s="517"/>
      <c r="AB419" s="517" t="e">
        <f t="shared" si="163"/>
        <v>#VALUE!</v>
      </c>
      <c r="AC419" s="524"/>
      <c r="AE419" s="519"/>
      <c r="AF419" s="519"/>
      <c r="AH419" s="499" t="str">
        <f t="shared" si="165"/>
        <v/>
      </c>
    </row>
    <row r="420" spans="1:34" x14ac:dyDescent="0.2">
      <c r="A420" s="134"/>
      <c r="B420" s="135" t="str">
        <f t="shared" si="173"/>
        <v/>
      </c>
      <c r="C420" s="128" t="b">
        <f t="shared" si="169"/>
        <v>0</v>
      </c>
      <c r="D420" s="136"/>
      <c r="E420" s="143" t="b">
        <f t="shared" si="170"/>
        <v>0</v>
      </c>
      <c r="F420" s="137" t="str">
        <f t="shared" si="171"/>
        <v/>
      </c>
      <c r="G420" s="138"/>
      <c r="H420" s="139"/>
      <c r="I420" s="138"/>
      <c r="J420" s="139"/>
      <c r="K420" s="138"/>
      <c r="L420" s="139"/>
      <c r="M420" s="140" t="str">
        <f t="shared" si="172"/>
        <v/>
      </c>
      <c r="N420" s="534"/>
      <c r="O420" s="534"/>
      <c r="Q420" s="513">
        <f t="shared" si="174"/>
        <v>0</v>
      </c>
      <c r="R420" s="499" t="str">
        <f t="shared" si="164"/>
        <v/>
      </c>
      <c r="T420" s="522">
        <f t="shared" si="157"/>
        <v>0</v>
      </c>
      <c r="U420" s="523">
        <f t="shared" si="158"/>
        <v>0</v>
      </c>
      <c r="V420" s="522">
        <f t="shared" si="159"/>
        <v>0</v>
      </c>
      <c r="W420" s="523">
        <f t="shared" si="160"/>
        <v>0</v>
      </c>
      <c r="X420" s="522">
        <f t="shared" si="161"/>
        <v>0</v>
      </c>
      <c r="Y420" s="523">
        <f t="shared" si="162"/>
        <v>0</v>
      </c>
      <c r="AA420" s="517"/>
      <c r="AB420" s="517" t="e">
        <f t="shared" si="163"/>
        <v>#VALUE!</v>
      </c>
      <c r="AC420" s="524"/>
      <c r="AE420" s="519"/>
      <c r="AF420" s="519"/>
      <c r="AH420" s="499" t="str">
        <f t="shared" si="165"/>
        <v/>
      </c>
    </row>
    <row r="421" spans="1:34" x14ac:dyDescent="0.2">
      <c r="A421" s="134"/>
      <c r="B421" s="135" t="str">
        <f t="shared" si="173"/>
        <v/>
      </c>
      <c r="C421" s="128" t="b">
        <f t="shared" si="169"/>
        <v>0</v>
      </c>
      <c r="D421" s="136"/>
      <c r="E421" s="143" t="b">
        <f t="shared" si="170"/>
        <v>0</v>
      </c>
      <c r="F421" s="137" t="str">
        <f t="shared" si="171"/>
        <v/>
      </c>
      <c r="G421" s="138"/>
      <c r="H421" s="139"/>
      <c r="I421" s="138"/>
      <c r="J421" s="139"/>
      <c r="K421" s="138"/>
      <c r="L421" s="139"/>
      <c r="M421" s="140" t="str">
        <f t="shared" si="172"/>
        <v/>
      </c>
      <c r="N421" s="534"/>
      <c r="O421" s="534"/>
      <c r="Q421" s="513">
        <f t="shared" si="174"/>
        <v>0</v>
      </c>
      <c r="R421" s="499" t="str">
        <f t="shared" si="164"/>
        <v/>
      </c>
      <c r="T421" s="522">
        <f t="shared" si="157"/>
        <v>0</v>
      </c>
      <c r="U421" s="523">
        <f t="shared" si="158"/>
        <v>0</v>
      </c>
      <c r="V421" s="522">
        <f t="shared" si="159"/>
        <v>0</v>
      </c>
      <c r="W421" s="523">
        <f t="shared" si="160"/>
        <v>0</v>
      </c>
      <c r="X421" s="522">
        <f t="shared" si="161"/>
        <v>0</v>
      </c>
      <c r="Y421" s="523">
        <f t="shared" si="162"/>
        <v>0</v>
      </c>
      <c r="AA421" s="517"/>
      <c r="AB421" s="517" t="e">
        <f t="shared" si="163"/>
        <v>#VALUE!</v>
      </c>
      <c r="AC421" s="524"/>
      <c r="AE421" s="519"/>
      <c r="AF421" s="519"/>
      <c r="AH421" s="499" t="str">
        <f t="shared" si="165"/>
        <v/>
      </c>
    </row>
    <row r="422" spans="1:34" x14ac:dyDescent="0.2">
      <c r="A422" s="134"/>
      <c r="B422" s="135" t="str">
        <f t="shared" si="173"/>
        <v/>
      </c>
      <c r="C422" s="128" t="b">
        <f t="shared" si="169"/>
        <v>0</v>
      </c>
      <c r="D422" s="136"/>
      <c r="E422" s="143" t="b">
        <f t="shared" si="170"/>
        <v>0</v>
      </c>
      <c r="F422" s="137" t="str">
        <f t="shared" si="171"/>
        <v/>
      </c>
      <c r="G422" s="138"/>
      <c r="H422" s="139"/>
      <c r="I422" s="138"/>
      <c r="J422" s="139"/>
      <c r="K422" s="138"/>
      <c r="L422" s="139"/>
      <c r="M422" s="140" t="str">
        <f t="shared" si="172"/>
        <v/>
      </c>
      <c r="N422" s="534"/>
      <c r="O422" s="534"/>
      <c r="Q422" s="513">
        <f t="shared" si="174"/>
        <v>0</v>
      </c>
      <c r="R422" s="499" t="str">
        <f t="shared" si="164"/>
        <v/>
      </c>
      <c r="T422" s="522">
        <f t="shared" si="157"/>
        <v>0</v>
      </c>
      <c r="U422" s="523">
        <f t="shared" si="158"/>
        <v>0</v>
      </c>
      <c r="V422" s="522">
        <f t="shared" si="159"/>
        <v>0</v>
      </c>
      <c r="W422" s="523">
        <f t="shared" si="160"/>
        <v>0</v>
      </c>
      <c r="X422" s="522">
        <f t="shared" si="161"/>
        <v>0</v>
      </c>
      <c r="Y422" s="523">
        <f t="shared" si="162"/>
        <v>0</v>
      </c>
      <c r="AA422" s="517"/>
      <c r="AB422" s="517" t="e">
        <f t="shared" si="163"/>
        <v>#VALUE!</v>
      </c>
      <c r="AC422" s="524"/>
      <c r="AE422" s="519"/>
      <c r="AF422" s="519"/>
      <c r="AH422" s="499" t="str">
        <f t="shared" si="165"/>
        <v/>
      </c>
    </row>
    <row r="423" spans="1:34" x14ac:dyDescent="0.2">
      <c r="A423" s="134"/>
      <c r="B423" s="135" t="str">
        <f t="shared" si="173"/>
        <v/>
      </c>
      <c r="C423" s="128" t="b">
        <f t="shared" si="169"/>
        <v>0</v>
      </c>
      <c r="D423" s="136"/>
      <c r="E423" s="143" t="b">
        <f t="shared" si="170"/>
        <v>0</v>
      </c>
      <c r="F423" s="137" t="str">
        <f t="shared" si="171"/>
        <v/>
      </c>
      <c r="G423" s="138"/>
      <c r="H423" s="139"/>
      <c r="I423" s="138"/>
      <c r="J423" s="139"/>
      <c r="K423" s="138"/>
      <c r="L423" s="139"/>
      <c r="M423" s="140" t="str">
        <f t="shared" si="172"/>
        <v/>
      </c>
      <c r="N423" s="534"/>
      <c r="O423" s="534"/>
      <c r="Q423" s="513">
        <f t="shared" si="174"/>
        <v>0</v>
      </c>
      <c r="R423" s="499" t="str">
        <f t="shared" si="164"/>
        <v/>
      </c>
      <c r="T423" s="522">
        <f t="shared" si="157"/>
        <v>0</v>
      </c>
      <c r="U423" s="523">
        <f t="shared" si="158"/>
        <v>0</v>
      </c>
      <c r="V423" s="522">
        <f t="shared" si="159"/>
        <v>0</v>
      </c>
      <c r="W423" s="523">
        <f t="shared" si="160"/>
        <v>0</v>
      </c>
      <c r="X423" s="522">
        <f t="shared" si="161"/>
        <v>0</v>
      </c>
      <c r="Y423" s="523">
        <f t="shared" si="162"/>
        <v>0</v>
      </c>
      <c r="AA423" s="517"/>
      <c r="AB423" s="517" t="e">
        <f t="shared" si="163"/>
        <v>#VALUE!</v>
      </c>
      <c r="AC423" s="524"/>
      <c r="AE423" s="519"/>
      <c r="AF423" s="519"/>
      <c r="AH423" s="499" t="str">
        <f t="shared" si="165"/>
        <v/>
      </c>
    </row>
    <row r="424" spans="1:34" x14ac:dyDescent="0.2">
      <c r="A424" s="134"/>
      <c r="B424" s="135" t="str">
        <f t="shared" si="173"/>
        <v/>
      </c>
      <c r="C424" s="128" t="b">
        <f t="shared" si="169"/>
        <v>0</v>
      </c>
      <c r="D424" s="136"/>
      <c r="E424" s="143" t="b">
        <f t="shared" si="170"/>
        <v>0</v>
      </c>
      <c r="F424" s="137" t="str">
        <f t="shared" si="171"/>
        <v/>
      </c>
      <c r="G424" s="138"/>
      <c r="H424" s="139"/>
      <c r="I424" s="138"/>
      <c r="J424" s="139"/>
      <c r="K424" s="138"/>
      <c r="L424" s="139"/>
      <c r="M424" s="140" t="str">
        <f t="shared" si="172"/>
        <v/>
      </c>
      <c r="N424" s="534"/>
      <c r="O424" s="534"/>
      <c r="Q424" s="513">
        <f t="shared" si="174"/>
        <v>0</v>
      </c>
      <c r="R424" s="499" t="str">
        <f t="shared" si="164"/>
        <v/>
      </c>
      <c r="T424" s="522">
        <f t="shared" si="157"/>
        <v>0</v>
      </c>
      <c r="U424" s="523">
        <f t="shared" si="158"/>
        <v>0</v>
      </c>
      <c r="V424" s="522">
        <f t="shared" si="159"/>
        <v>0</v>
      </c>
      <c r="W424" s="523">
        <f t="shared" si="160"/>
        <v>0</v>
      </c>
      <c r="X424" s="522">
        <f t="shared" si="161"/>
        <v>0</v>
      </c>
      <c r="Y424" s="523">
        <f t="shared" si="162"/>
        <v>0</v>
      </c>
      <c r="AA424" s="517"/>
      <c r="AB424" s="517" t="e">
        <f t="shared" si="163"/>
        <v>#VALUE!</v>
      </c>
      <c r="AC424" s="524"/>
      <c r="AE424" s="519"/>
      <c r="AF424" s="519"/>
      <c r="AH424" s="499" t="str">
        <f t="shared" si="165"/>
        <v/>
      </c>
    </row>
    <row r="425" spans="1:34" x14ac:dyDescent="0.2">
      <c r="A425" s="134"/>
      <c r="B425" s="135" t="str">
        <f t="shared" si="173"/>
        <v/>
      </c>
      <c r="C425" s="128" t="b">
        <f t="shared" si="169"/>
        <v>0</v>
      </c>
      <c r="D425" s="136"/>
      <c r="E425" s="143" t="b">
        <f t="shared" si="170"/>
        <v>0</v>
      </c>
      <c r="F425" s="137" t="str">
        <f t="shared" si="171"/>
        <v/>
      </c>
      <c r="G425" s="138"/>
      <c r="H425" s="139"/>
      <c r="I425" s="138"/>
      <c r="J425" s="139"/>
      <c r="K425" s="138"/>
      <c r="L425" s="139"/>
      <c r="M425" s="140" t="str">
        <f t="shared" si="172"/>
        <v/>
      </c>
      <c r="N425" s="534"/>
      <c r="O425" s="534"/>
      <c r="Q425" s="513">
        <f t="shared" si="174"/>
        <v>0</v>
      </c>
      <c r="R425" s="499" t="str">
        <f t="shared" si="164"/>
        <v/>
      </c>
      <c r="T425" s="522">
        <f t="shared" si="157"/>
        <v>0</v>
      </c>
      <c r="U425" s="523">
        <f t="shared" si="158"/>
        <v>0</v>
      </c>
      <c r="V425" s="522">
        <f t="shared" si="159"/>
        <v>0</v>
      </c>
      <c r="W425" s="523">
        <f t="shared" si="160"/>
        <v>0</v>
      </c>
      <c r="X425" s="522">
        <f t="shared" si="161"/>
        <v>0</v>
      </c>
      <c r="Y425" s="523">
        <f t="shared" si="162"/>
        <v>0</v>
      </c>
      <c r="AA425" s="517"/>
      <c r="AB425" s="517" t="e">
        <f t="shared" si="163"/>
        <v>#VALUE!</v>
      </c>
      <c r="AC425" s="524"/>
      <c r="AE425" s="519"/>
      <c r="AF425" s="519"/>
      <c r="AH425" s="499" t="str">
        <f t="shared" si="165"/>
        <v/>
      </c>
    </row>
    <row r="426" spans="1:34" x14ac:dyDescent="0.2">
      <c r="A426" s="134"/>
      <c r="B426" s="135" t="str">
        <f t="shared" si="173"/>
        <v/>
      </c>
      <c r="C426" s="128" t="b">
        <f t="shared" si="169"/>
        <v>0</v>
      </c>
      <c r="D426" s="136"/>
      <c r="E426" s="143" t="b">
        <f t="shared" si="170"/>
        <v>0</v>
      </c>
      <c r="F426" s="137" t="str">
        <f t="shared" si="171"/>
        <v/>
      </c>
      <c r="G426" s="138"/>
      <c r="H426" s="139"/>
      <c r="I426" s="138"/>
      <c r="J426" s="139"/>
      <c r="K426" s="138"/>
      <c r="L426" s="139"/>
      <c r="M426" s="140" t="str">
        <f t="shared" si="172"/>
        <v/>
      </c>
      <c r="N426" s="534"/>
      <c r="O426" s="534"/>
      <c r="Q426" s="513">
        <f t="shared" si="174"/>
        <v>0</v>
      </c>
      <c r="R426" s="499" t="str">
        <f t="shared" si="164"/>
        <v/>
      </c>
      <c r="T426" s="522">
        <f t="shared" si="157"/>
        <v>0</v>
      </c>
      <c r="U426" s="523">
        <f t="shared" si="158"/>
        <v>0</v>
      </c>
      <c r="V426" s="522">
        <f t="shared" si="159"/>
        <v>0</v>
      </c>
      <c r="W426" s="523">
        <f t="shared" si="160"/>
        <v>0</v>
      </c>
      <c r="X426" s="522">
        <f t="shared" si="161"/>
        <v>0</v>
      </c>
      <c r="Y426" s="523">
        <f t="shared" si="162"/>
        <v>0</v>
      </c>
      <c r="AA426" s="517"/>
      <c r="AB426" s="517" t="e">
        <f t="shared" si="163"/>
        <v>#VALUE!</v>
      </c>
      <c r="AC426" s="524"/>
      <c r="AE426" s="519"/>
      <c r="AF426" s="519"/>
      <c r="AH426" s="499" t="str">
        <f t="shared" si="165"/>
        <v/>
      </c>
    </row>
    <row r="427" spans="1:34" x14ac:dyDescent="0.2">
      <c r="A427" s="134"/>
      <c r="B427" s="135" t="str">
        <f t="shared" si="173"/>
        <v/>
      </c>
      <c r="C427" s="128" t="b">
        <f t="shared" si="169"/>
        <v>0</v>
      </c>
      <c r="D427" s="136"/>
      <c r="E427" s="143" t="b">
        <f t="shared" si="170"/>
        <v>0</v>
      </c>
      <c r="F427" s="137" t="str">
        <f t="shared" si="171"/>
        <v/>
      </c>
      <c r="G427" s="138"/>
      <c r="H427" s="139"/>
      <c r="I427" s="138"/>
      <c r="J427" s="139"/>
      <c r="K427" s="138"/>
      <c r="L427" s="139"/>
      <c r="M427" s="140" t="str">
        <f t="shared" si="172"/>
        <v/>
      </c>
      <c r="N427" s="534"/>
      <c r="O427" s="534"/>
      <c r="Q427" s="513">
        <f t="shared" si="174"/>
        <v>0</v>
      </c>
      <c r="R427" s="499" t="str">
        <f t="shared" si="164"/>
        <v/>
      </c>
      <c r="T427" s="522">
        <f t="shared" si="157"/>
        <v>0</v>
      </c>
      <c r="U427" s="523">
        <f t="shared" si="158"/>
        <v>0</v>
      </c>
      <c r="V427" s="522">
        <f t="shared" si="159"/>
        <v>0</v>
      </c>
      <c r="W427" s="523">
        <f t="shared" si="160"/>
        <v>0</v>
      </c>
      <c r="X427" s="522">
        <f t="shared" si="161"/>
        <v>0</v>
      </c>
      <c r="Y427" s="523">
        <f t="shared" si="162"/>
        <v>0</v>
      </c>
      <c r="AA427" s="517"/>
      <c r="AB427" s="517" t="e">
        <f t="shared" si="163"/>
        <v>#VALUE!</v>
      </c>
      <c r="AC427" s="524"/>
      <c r="AE427" s="519"/>
      <c r="AF427" s="519"/>
      <c r="AH427" s="499" t="str">
        <f t="shared" si="165"/>
        <v/>
      </c>
    </row>
    <row r="428" spans="1:34" x14ac:dyDescent="0.2">
      <c r="A428" s="134"/>
      <c r="B428" s="135" t="str">
        <f t="shared" si="173"/>
        <v/>
      </c>
      <c r="C428" s="128" t="b">
        <f t="shared" si="169"/>
        <v>0</v>
      </c>
      <c r="D428" s="136"/>
      <c r="E428" s="143" t="b">
        <f t="shared" si="170"/>
        <v>0</v>
      </c>
      <c r="F428" s="137" t="str">
        <f t="shared" si="171"/>
        <v/>
      </c>
      <c r="G428" s="138"/>
      <c r="H428" s="139"/>
      <c r="I428" s="138"/>
      <c r="J428" s="139"/>
      <c r="K428" s="138"/>
      <c r="L428" s="139"/>
      <c r="M428" s="140" t="str">
        <f t="shared" si="172"/>
        <v/>
      </c>
      <c r="N428" s="534"/>
      <c r="O428" s="534"/>
      <c r="Q428" s="513">
        <f t="shared" si="174"/>
        <v>0</v>
      </c>
      <c r="R428" s="499" t="str">
        <f t="shared" si="164"/>
        <v/>
      </c>
      <c r="T428" s="522">
        <f t="shared" si="157"/>
        <v>0</v>
      </c>
      <c r="U428" s="523">
        <f t="shared" si="158"/>
        <v>0</v>
      </c>
      <c r="V428" s="522">
        <f t="shared" si="159"/>
        <v>0</v>
      </c>
      <c r="W428" s="523">
        <f t="shared" si="160"/>
        <v>0</v>
      </c>
      <c r="X428" s="522">
        <f t="shared" si="161"/>
        <v>0</v>
      </c>
      <c r="Y428" s="523">
        <f t="shared" si="162"/>
        <v>0</v>
      </c>
      <c r="AA428" s="517"/>
      <c r="AB428" s="517" t="e">
        <f t="shared" si="163"/>
        <v>#VALUE!</v>
      </c>
      <c r="AC428" s="524"/>
      <c r="AE428" s="519"/>
      <c r="AF428" s="519"/>
      <c r="AH428" s="499" t="str">
        <f t="shared" si="165"/>
        <v/>
      </c>
    </row>
    <row r="429" spans="1:34" x14ac:dyDescent="0.2">
      <c r="A429" s="134"/>
      <c r="B429" s="135" t="str">
        <f t="shared" si="173"/>
        <v/>
      </c>
      <c r="C429" s="128" t="b">
        <f t="shared" si="169"/>
        <v>0</v>
      </c>
      <c r="D429" s="136"/>
      <c r="E429" s="143" t="b">
        <f t="shared" si="170"/>
        <v>0</v>
      </c>
      <c r="F429" s="137" t="str">
        <f t="shared" si="171"/>
        <v/>
      </c>
      <c r="G429" s="138"/>
      <c r="H429" s="139"/>
      <c r="I429" s="138"/>
      <c r="J429" s="139"/>
      <c r="K429" s="138"/>
      <c r="L429" s="139"/>
      <c r="M429" s="140" t="str">
        <f t="shared" si="172"/>
        <v/>
      </c>
      <c r="N429" s="534"/>
      <c r="O429" s="534"/>
      <c r="Q429" s="513">
        <f t="shared" si="174"/>
        <v>0</v>
      </c>
      <c r="R429" s="499" t="str">
        <f t="shared" si="164"/>
        <v/>
      </c>
      <c r="T429" s="522">
        <f t="shared" si="157"/>
        <v>0</v>
      </c>
      <c r="U429" s="523">
        <f t="shared" si="158"/>
        <v>0</v>
      </c>
      <c r="V429" s="522">
        <f t="shared" si="159"/>
        <v>0</v>
      </c>
      <c r="W429" s="523">
        <f t="shared" si="160"/>
        <v>0</v>
      </c>
      <c r="X429" s="522">
        <f t="shared" si="161"/>
        <v>0</v>
      </c>
      <c r="Y429" s="523">
        <f t="shared" si="162"/>
        <v>0</v>
      </c>
      <c r="AA429" s="517"/>
      <c r="AB429" s="517" t="e">
        <f t="shared" si="163"/>
        <v>#VALUE!</v>
      </c>
      <c r="AC429" s="524"/>
      <c r="AE429" s="519"/>
      <c r="AF429" s="519"/>
      <c r="AH429" s="499" t="str">
        <f t="shared" si="165"/>
        <v/>
      </c>
    </row>
    <row r="430" spans="1:34" x14ac:dyDescent="0.2">
      <c r="A430" s="134"/>
      <c r="B430" s="135" t="str">
        <f t="shared" si="173"/>
        <v/>
      </c>
      <c r="C430" s="128" t="b">
        <f t="shared" si="169"/>
        <v>0</v>
      </c>
      <c r="D430" s="136"/>
      <c r="E430" s="143" t="b">
        <f t="shared" si="170"/>
        <v>0</v>
      </c>
      <c r="F430" s="137" t="str">
        <f t="shared" si="171"/>
        <v/>
      </c>
      <c r="G430" s="138"/>
      <c r="H430" s="139"/>
      <c r="I430" s="138"/>
      <c r="J430" s="139"/>
      <c r="K430" s="138"/>
      <c r="L430" s="139"/>
      <c r="M430" s="140" t="str">
        <f t="shared" si="172"/>
        <v/>
      </c>
      <c r="N430" s="534"/>
      <c r="O430" s="534"/>
      <c r="Q430" s="513">
        <f t="shared" si="174"/>
        <v>0</v>
      </c>
      <c r="R430" s="499" t="str">
        <f t="shared" si="164"/>
        <v/>
      </c>
      <c r="T430" s="522">
        <f t="shared" si="157"/>
        <v>0</v>
      </c>
      <c r="U430" s="523">
        <f t="shared" si="158"/>
        <v>0</v>
      </c>
      <c r="V430" s="522">
        <f t="shared" si="159"/>
        <v>0</v>
      </c>
      <c r="W430" s="523">
        <f t="shared" si="160"/>
        <v>0</v>
      </c>
      <c r="X430" s="522">
        <f t="shared" si="161"/>
        <v>0</v>
      </c>
      <c r="Y430" s="523">
        <f t="shared" si="162"/>
        <v>0</v>
      </c>
      <c r="AA430" s="517"/>
      <c r="AB430" s="517" t="e">
        <f t="shared" si="163"/>
        <v>#VALUE!</v>
      </c>
      <c r="AC430" s="524"/>
      <c r="AE430" s="519"/>
      <c r="AF430" s="519"/>
      <c r="AH430" s="499" t="str">
        <f t="shared" si="165"/>
        <v/>
      </c>
    </row>
    <row r="431" spans="1:34" x14ac:dyDescent="0.2">
      <c r="A431" s="134"/>
      <c r="B431" s="135" t="str">
        <f t="shared" si="173"/>
        <v/>
      </c>
      <c r="C431" s="128" t="b">
        <f t="shared" si="169"/>
        <v>0</v>
      </c>
      <c r="D431" s="136"/>
      <c r="E431" s="143" t="b">
        <f t="shared" si="170"/>
        <v>0</v>
      </c>
      <c r="F431" s="137" t="str">
        <f t="shared" si="171"/>
        <v/>
      </c>
      <c r="G431" s="138"/>
      <c r="H431" s="139"/>
      <c r="I431" s="138"/>
      <c r="J431" s="139"/>
      <c r="K431" s="138"/>
      <c r="L431" s="139"/>
      <c r="M431" s="140" t="str">
        <f t="shared" si="172"/>
        <v/>
      </c>
      <c r="N431" s="534"/>
      <c r="O431" s="534"/>
      <c r="Q431" s="513">
        <f t="shared" si="174"/>
        <v>0</v>
      </c>
      <c r="R431" s="499" t="str">
        <f t="shared" si="164"/>
        <v/>
      </c>
      <c r="T431" s="522">
        <f t="shared" si="157"/>
        <v>0</v>
      </c>
      <c r="U431" s="523">
        <f t="shared" si="158"/>
        <v>0</v>
      </c>
      <c r="V431" s="522">
        <f t="shared" si="159"/>
        <v>0</v>
      </c>
      <c r="W431" s="523">
        <f t="shared" si="160"/>
        <v>0</v>
      </c>
      <c r="X431" s="522">
        <f t="shared" si="161"/>
        <v>0</v>
      </c>
      <c r="Y431" s="523">
        <f t="shared" si="162"/>
        <v>0</v>
      </c>
      <c r="AA431" s="517"/>
      <c r="AB431" s="517" t="e">
        <f t="shared" si="163"/>
        <v>#VALUE!</v>
      </c>
      <c r="AC431" s="524"/>
      <c r="AE431" s="519"/>
      <c r="AF431" s="519"/>
      <c r="AH431" s="499" t="str">
        <f t="shared" si="165"/>
        <v/>
      </c>
    </row>
    <row r="432" spans="1:34" ht="13.5" thickBot="1" x14ac:dyDescent="0.25">
      <c r="A432" s="179"/>
      <c r="B432" s="135" t="str">
        <f t="shared" si="173"/>
        <v/>
      </c>
      <c r="C432" s="128" t="b">
        <f t="shared" si="169"/>
        <v>0</v>
      </c>
      <c r="D432" s="180"/>
      <c r="E432" s="143" t="b">
        <f t="shared" si="170"/>
        <v>0</v>
      </c>
      <c r="F432" s="137" t="str">
        <f t="shared" si="171"/>
        <v/>
      </c>
      <c r="G432" s="138"/>
      <c r="H432" s="139"/>
      <c r="I432" s="138"/>
      <c r="J432" s="139"/>
      <c r="K432" s="138"/>
      <c r="L432" s="139"/>
      <c r="M432" s="140" t="str">
        <f t="shared" si="172"/>
        <v/>
      </c>
      <c r="N432" s="534"/>
      <c r="O432" s="534"/>
      <c r="Q432" s="513">
        <f t="shared" si="174"/>
        <v>0</v>
      </c>
      <c r="R432" s="499" t="str">
        <f t="shared" si="164"/>
        <v/>
      </c>
      <c r="T432" s="522">
        <f t="shared" si="157"/>
        <v>0</v>
      </c>
      <c r="U432" s="523">
        <f t="shared" si="158"/>
        <v>0</v>
      </c>
      <c r="V432" s="522">
        <f t="shared" si="159"/>
        <v>0</v>
      </c>
      <c r="W432" s="523">
        <f t="shared" si="160"/>
        <v>0</v>
      </c>
      <c r="X432" s="522">
        <f t="shared" si="161"/>
        <v>0</v>
      </c>
      <c r="Y432" s="523">
        <f t="shared" si="162"/>
        <v>0</v>
      </c>
      <c r="AA432" s="517"/>
      <c r="AB432" s="517" t="e">
        <f t="shared" si="163"/>
        <v>#VALUE!</v>
      </c>
      <c r="AC432" s="524"/>
      <c r="AE432" s="519"/>
      <c r="AF432" s="519"/>
      <c r="AH432" s="499" t="str">
        <f t="shared" si="165"/>
        <v/>
      </c>
    </row>
    <row r="433" spans="1:34" ht="14.25" thickTop="1" thickBot="1" x14ac:dyDescent="0.25">
      <c r="A433" s="170"/>
      <c r="B433" s="171"/>
      <c r="C433" s="172"/>
      <c r="D433" s="173"/>
      <c r="E433" s="173"/>
      <c r="F433" s="174"/>
      <c r="G433" s="175"/>
      <c r="H433" s="175"/>
      <c r="I433" s="175"/>
      <c r="J433" s="175"/>
      <c r="K433" s="175"/>
      <c r="L433" s="175"/>
      <c r="M433" s="176" t="str">
        <f>IF(SUM(G433:L433)&gt;0.00001,M432+G433-H433+K433-L433,"")</f>
        <v/>
      </c>
      <c r="N433" s="534"/>
      <c r="O433" s="534"/>
      <c r="Q433" s="513"/>
      <c r="T433" s="522">
        <f t="shared" si="157"/>
        <v>0</v>
      </c>
      <c r="U433" s="523">
        <f t="shared" si="158"/>
        <v>0</v>
      </c>
      <c r="V433" s="522">
        <f t="shared" si="159"/>
        <v>0</v>
      </c>
      <c r="W433" s="523">
        <f t="shared" si="160"/>
        <v>0</v>
      </c>
      <c r="X433" s="522">
        <f t="shared" si="161"/>
        <v>0</v>
      </c>
      <c r="Y433" s="523">
        <f t="shared" si="162"/>
        <v>0</v>
      </c>
      <c r="AA433" s="517"/>
      <c r="AB433" s="517"/>
      <c r="AC433" s="530"/>
      <c r="AE433" s="519"/>
      <c r="AF433" s="519"/>
      <c r="AH433" s="499" t="str">
        <f t="shared" si="165"/>
        <v/>
      </c>
    </row>
    <row r="434" spans="1:34" ht="13.5" thickTop="1" x14ac:dyDescent="0.2">
      <c r="A434" s="702" t="s">
        <v>15</v>
      </c>
      <c r="B434" s="703"/>
      <c r="C434" s="703"/>
      <c r="D434" s="703"/>
      <c r="E434" s="703"/>
      <c r="F434" s="703"/>
      <c r="G434" s="708" t="s">
        <v>9</v>
      </c>
      <c r="H434" s="708"/>
      <c r="I434" s="697" t="str">
        <f>I8</f>
        <v>BANCA XXXX</v>
      </c>
      <c r="J434" s="698"/>
      <c r="K434" s="696" t="str">
        <f>K8</f>
        <v>BANCA Agricola pop</v>
      </c>
      <c r="L434" s="696"/>
      <c r="M434" s="692" t="s">
        <v>7</v>
      </c>
      <c r="N434" s="505"/>
      <c r="O434" s="505"/>
      <c r="Q434" s="513"/>
      <c r="T434" s="522" t="str">
        <f t="shared" si="157"/>
        <v>C A S S A</v>
      </c>
      <c r="U434" s="523">
        <f t="shared" si="158"/>
        <v>0</v>
      </c>
      <c r="V434" s="522" t="str">
        <f t="shared" si="159"/>
        <v>BANCA XXXX</v>
      </c>
      <c r="W434" s="523">
        <f t="shared" si="160"/>
        <v>0</v>
      </c>
      <c r="X434" s="522" t="str">
        <f t="shared" si="161"/>
        <v>BANCA Agricola pop</v>
      </c>
      <c r="Y434" s="523">
        <f t="shared" si="162"/>
        <v>0</v>
      </c>
      <c r="AA434" s="517"/>
      <c r="AB434" s="517"/>
      <c r="AC434" s="530"/>
      <c r="AE434" s="519"/>
      <c r="AF434" s="519"/>
      <c r="AH434" s="499" t="str">
        <f t="shared" si="165"/>
        <v/>
      </c>
    </row>
    <row r="435" spans="1:34" x14ac:dyDescent="0.2">
      <c r="A435" s="704"/>
      <c r="B435" s="705"/>
      <c r="C435" s="705"/>
      <c r="D435" s="705"/>
      <c r="E435" s="705"/>
      <c r="F435" s="705"/>
      <c r="G435" s="152" t="s">
        <v>2</v>
      </c>
      <c r="H435" s="152" t="s">
        <v>3</v>
      </c>
      <c r="I435" s="152" t="s">
        <v>2</v>
      </c>
      <c r="J435" s="152" t="s">
        <v>3</v>
      </c>
      <c r="K435" s="152" t="s">
        <v>2</v>
      </c>
      <c r="L435" s="152" t="s">
        <v>3</v>
      </c>
      <c r="M435" s="693"/>
      <c r="N435" s="505"/>
      <c r="O435" s="505"/>
      <c r="Q435" s="513"/>
      <c r="T435" s="522" t="str">
        <f t="shared" si="157"/>
        <v>ENTRATE</v>
      </c>
      <c r="U435" s="523" t="str">
        <f t="shared" si="158"/>
        <v>USCITE</v>
      </c>
      <c r="V435" s="522" t="str">
        <f t="shared" si="159"/>
        <v>ENTRATE</v>
      </c>
      <c r="W435" s="523" t="str">
        <f t="shared" si="160"/>
        <v>USCITE</v>
      </c>
      <c r="X435" s="522" t="str">
        <f t="shared" si="161"/>
        <v>ENTRATE</v>
      </c>
      <c r="Y435" s="523" t="str">
        <f t="shared" si="162"/>
        <v>USCITE</v>
      </c>
      <c r="AA435" s="517"/>
      <c r="AB435" s="517"/>
      <c r="AC435" s="530"/>
      <c r="AE435" s="519"/>
      <c r="AF435" s="519"/>
      <c r="AH435" s="499" t="str">
        <f t="shared" si="165"/>
        <v/>
      </c>
    </row>
    <row r="436" spans="1:34" x14ac:dyDescent="0.2">
      <c r="A436" s="694" t="s">
        <v>12</v>
      </c>
      <c r="B436" s="695"/>
      <c r="C436" s="695"/>
      <c r="D436" s="695"/>
      <c r="E436" s="695"/>
      <c r="F436" s="695"/>
      <c r="G436" s="153">
        <f t="shared" ref="G436:L436" si="175">SUM(G407:G432)</f>
        <v>0</v>
      </c>
      <c r="H436" s="153">
        <f t="shared" si="175"/>
        <v>0</v>
      </c>
      <c r="I436" s="153">
        <f t="shared" si="175"/>
        <v>0</v>
      </c>
      <c r="J436" s="153">
        <f t="shared" si="175"/>
        <v>0</v>
      </c>
      <c r="K436" s="153">
        <f t="shared" si="175"/>
        <v>0</v>
      </c>
      <c r="L436" s="153">
        <f t="shared" si="175"/>
        <v>0</v>
      </c>
      <c r="M436" s="154">
        <f>G436-H436+I436-J436+K436-L436</f>
        <v>0</v>
      </c>
      <c r="N436" s="534"/>
      <c r="O436" s="534"/>
      <c r="Q436" s="513"/>
      <c r="T436" s="522">
        <f t="shared" si="157"/>
        <v>0</v>
      </c>
      <c r="U436" s="523">
        <f t="shared" si="158"/>
        <v>0</v>
      </c>
      <c r="V436" s="522">
        <f t="shared" si="159"/>
        <v>0</v>
      </c>
      <c r="W436" s="523">
        <f t="shared" si="160"/>
        <v>0</v>
      </c>
      <c r="X436" s="522">
        <f t="shared" si="161"/>
        <v>0</v>
      </c>
      <c r="Y436" s="523">
        <f t="shared" si="162"/>
        <v>0</v>
      </c>
      <c r="AA436" s="517"/>
      <c r="AB436" s="517"/>
      <c r="AC436" s="530"/>
      <c r="AE436" s="519"/>
      <c r="AF436" s="519"/>
      <c r="AH436" s="499" t="str">
        <f t="shared" si="165"/>
        <v/>
      </c>
    </row>
    <row r="437" spans="1:34" x14ac:dyDescent="0.2">
      <c r="A437" s="694" t="s">
        <v>14</v>
      </c>
      <c r="B437" s="695"/>
      <c r="C437" s="695"/>
      <c r="D437" s="695"/>
      <c r="E437" s="695"/>
      <c r="F437" s="695"/>
      <c r="G437" s="153">
        <f t="shared" ref="G437:M437" si="176">G405</f>
        <v>434.24</v>
      </c>
      <c r="H437" s="153">
        <f t="shared" si="176"/>
        <v>0</v>
      </c>
      <c r="I437" s="153">
        <f t="shared" si="176"/>
        <v>17740.45</v>
      </c>
      <c r="J437" s="153">
        <f t="shared" si="176"/>
        <v>29.94</v>
      </c>
      <c r="K437" s="153">
        <f t="shared" si="176"/>
        <v>95.99</v>
      </c>
      <c r="L437" s="153">
        <f t="shared" si="176"/>
        <v>0</v>
      </c>
      <c r="M437" s="154">
        <f t="shared" si="176"/>
        <v>18240.740000000005</v>
      </c>
      <c r="N437" s="534"/>
      <c r="O437" s="534"/>
      <c r="Q437" s="513"/>
      <c r="T437" s="522">
        <f t="shared" si="157"/>
        <v>434.24</v>
      </c>
      <c r="U437" s="523">
        <f t="shared" si="158"/>
        <v>0</v>
      </c>
      <c r="V437" s="522">
        <f t="shared" si="159"/>
        <v>17740.45</v>
      </c>
      <c r="W437" s="523">
        <f t="shared" si="160"/>
        <v>29.94</v>
      </c>
      <c r="X437" s="522">
        <f t="shared" si="161"/>
        <v>95.99</v>
      </c>
      <c r="Y437" s="523">
        <f t="shared" si="162"/>
        <v>0</v>
      </c>
      <c r="AA437" s="517"/>
      <c r="AB437" s="517"/>
      <c r="AC437" s="530"/>
      <c r="AE437" s="519"/>
      <c r="AF437" s="519"/>
      <c r="AH437" s="499" t="str">
        <f t="shared" si="165"/>
        <v/>
      </c>
    </row>
    <row r="438" spans="1:34" x14ac:dyDescent="0.2">
      <c r="A438" s="700" t="s">
        <v>13</v>
      </c>
      <c r="B438" s="701"/>
      <c r="C438" s="701"/>
      <c r="D438" s="701"/>
      <c r="E438" s="701"/>
      <c r="F438" s="701"/>
      <c r="G438" s="153">
        <f t="shared" ref="G438:M438" si="177">G436+G437</f>
        <v>434.24</v>
      </c>
      <c r="H438" s="153">
        <f t="shared" si="177"/>
        <v>0</v>
      </c>
      <c r="I438" s="153">
        <f t="shared" si="177"/>
        <v>17740.45</v>
      </c>
      <c r="J438" s="153">
        <f t="shared" si="177"/>
        <v>29.94</v>
      </c>
      <c r="K438" s="153">
        <f t="shared" si="177"/>
        <v>95.99</v>
      </c>
      <c r="L438" s="153">
        <f t="shared" si="177"/>
        <v>0</v>
      </c>
      <c r="M438" s="154">
        <f t="shared" si="177"/>
        <v>18240.740000000005</v>
      </c>
      <c r="N438" s="534"/>
      <c r="O438" s="534"/>
      <c r="Q438" s="513"/>
      <c r="T438" s="522">
        <f t="shared" si="157"/>
        <v>434.24</v>
      </c>
      <c r="U438" s="523">
        <f t="shared" si="158"/>
        <v>0</v>
      </c>
      <c r="V438" s="522">
        <f t="shared" si="159"/>
        <v>17740.45</v>
      </c>
      <c r="W438" s="523">
        <f t="shared" si="160"/>
        <v>29.94</v>
      </c>
      <c r="X438" s="522">
        <f t="shared" si="161"/>
        <v>95.99</v>
      </c>
      <c r="Y438" s="523">
        <f t="shared" si="162"/>
        <v>0</v>
      </c>
      <c r="AA438" s="517"/>
      <c r="AB438" s="517"/>
      <c r="AC438" s="530"/>
      <c r="AE438" s="519"/>
      <c r="AF438" s="519"/>
      <c r="AH438" s="499" t="str">
        <f t="shared" si="165"/>
        <v/>
      </c>
    </row>
    <row r="439" spans="1:34" ht="13.5" thickBot="1" x14ac:dyDescent="0.25">
      <c r="A439" s="706" t="s">
        <v>16</v>
      </c>
      <c r="B439" s="707"/>
      <c r="C439" s="707"/>
      <c r="D439" s="707"/>
      <c r="E439" s="707"/>
      <c r="F439" s="707"/>
      <c r="G439" s="699">
        <f>G438-H438</f>
        <v>434.24</v>
      </c>
      <c r="H439" s="699"/>
      <c r="I439" s="699">
        <f>I438-J438</f>
        <v>17710.510000000002</v>
      </c>
      <c r="J439" s="699"/>
      <c r="K439" s="699">
        <f>K438-L438</f>
        <v>95.99</v>
      </c>
      <c r="L439" s="699"/>
      <c r="M439" s="155">
        <f>G439+I439+K439</f>
        <v>18240.740000000005</v>
      </c>
      <c r="N439" s="536"/>
      <c r="O439" s="536"/>
      <c r="Q439" s="513"/>
      <c r="T439" s="522">
        <f t="shared" si="157"/>
        <v>434.24</v>
      </c>
      <c r="U439" s="523">
        <f t="shared" si="158"/>
        <v>0</v>
      </c>
      <c r="V439" s="522">
        <f t="shared" si="159"/>
        <v>17710.510000000002</v>
      </c>
      <c r="W439" s="523">
        <f t="shared" si="160"/>
        <v>0</v>
      </c>
      <c r="X439" s="522">
        <f t="shared" si="161"/>
        <v>95.99</v>
      </c>
      <c r="Y439" s="523">
        <f t="shared" si="162"/>
        <v>0</v>
      </c>
      <c r="AA439" s="517"/>
      <c r="AB439" s="517"/>
      <c r="AC439" s="530"/>
      <c r="AE439" s="519"/>
      <c r="AF439" s="519"/>
      <c r="AH439" s="499" t="str">
        <f t="shared" si="165"/>
        <v/>
      </c>
    </row>
    <row r="440" spans="1:34" ht="13.5" thickTop="1" x14ac:dyDescent="0.2">
      <c r="A440" s="160"/>
      <c r="B440" s="156" t="str">
        <f>IF(Q440&gt;0.00001,B432+1,"")</f>
        <v/>
      </c>
      <c r="C440" s="128" t="b">
        <f t="shared" ref="C440:C465" si="178">IF(G440+I440+K440&gt;0,"e",IF(H440+J440+L440&gt;0,"u",IF(G440+H440+I440+J440+K440+L440&lt;0,"")))</f>
        <v>0</v>
      </c>
      <c r="D440" s="161"/>
      <c r="E440" s="143" t="b">
        <f t="shared" ref="E440:E465" si="179">IF(Q440&gt;0.0001,1)</f>
        <v>0</v>
      </c>
      <c r="F440" s="137" t="str">
        <f t="shared" ref="F440:F465" si="180">AH440</f>
        <v/>
      </c>
      <c r="G440" s="157"/>
      <c r="H440" s="158"/>
      <c r="I440" s="157"/>
      <c r="J440" s="158"/>
      <c r="K440" s="157"/>
      <c r="L440" s="158"/>
      <c r="M440" s="159" t="str">
        <f t="shared" ref="M440:M465" si="181">IF(SUM(G440:L440)&gt;0.00001,M439+G440-H440+I440-J440+K440-L440,"")</f>
        <v/>
      </c>
      <c r="N440" s="534"/>
      <c r="O440" s="534"/>
      <c r="Q440" s="513">
        <f t="shared" si="174"/>
        <v>0</v>
      </c>
      <c r="R440" s="499" t="str">
        <f t="shared" si="164"/>
        <v/>
      </c>
      <c r="T440" s="522">
        <f t="shared" si="157"/>
        <v>0</v>
      </c>
      <c r="U440" s="523">
        <f t="shared" si="158"/>
        <v>0</v>
      </c>
      <c r="V440" s="522">
        <f t="shared" si="159"/>
        <v>0</v>
      </c>
      <c r="W440" s="523">
        <f t="shared" si="160"/>
        <v>0</v>
      </c>
      <c r="X440" s="522">
        <f t="shared" si="161"/>
        <v>0</v>
      </c>
      <c r="Y440" s="523">
        <f t="shared" si="162"/>
        <v>0</v>
      </c>
      <c r="AA440" s="517"/>
      <c r="AB440" s="517" t="e">
        <f t="shared" si="163"/>
        <v>#VALUE!</v>
      </c>
      <c r="AC440" s="524"/>
      <c r="AE440" s="519"/>
      <c r="AF440" s="519"/>
      <c r="AH440" s="499" t="str">
        <f t="shared" si="165"/>
        <v/>
      </c>
    </row>
    <row r="441" spans="1:34" x14ac:dyDescent="0.2">
      <c r="A441" s="134"/>
      <c r="B441" s="156" t="str">
        <f t="shared" ref="B441:B465" si="182">IF(Q441&gt;0.00001,B440+1,"")</f>
        <v/>
      </c>
      <c r="C441" s="128" t="b">
        <f t="shared" si="178"/>
        <v>0</v>
      </c>
      <c r="D441" s="136"/>
      <c r="E441" s="143" t="b">
        <f t="shared" si="179"/>
        <v>0</v>
      </c>
      <c r="F441" s="137" t="str">
        <f t="shared" si="180"/>
        <v/>
      </c>
      <c r="G441" s="138"/>
      <c r="H441" s="139"/>
      <c r="I441" s="138"/>
      <c r="J441" s="139"/>
      <c r="K441" s="138"/>
      <c r="L441" s="139"/>
      <c r="M441" s="140" t="str">
        <f t="shared" si="181"/>
        <v/>
      </c>
      <c r="N441" s="534"/>
      <c r="O441" s="534"/>
      <c r="Q441" s="513">
        <f t="shared" si="174"/>
        <v>0</v>
      </c>
      <c r="R441" s="499" t="str">
        <f t="shared" si="164"/>
        <v/>
      </c>
      <c r="T441" s="522">
        <f t="shared" si="157"/>
        <v>0</v>
      </c>
      <c r="U441" s="523">
        <f t="shared" si="158"/>
        <v>0</v>
      </c>
      <c r="V441" s="522">
        <f t="shared" si="159"/>
        <v>0</v>
      </c>
      <c r="W441" s="523">
        <f t="shared" si="160"/>
        <v>0</v>
      </c>
      <c r="X441" s="522">
        <f t="shared" si="161"/>
        <v>0</v>
      </c>
      <c r="Y441" s="523">
        <f t="shared" si="162"/>
        <v>0</v>
      </c>
      <c r="AA441" s="517"/>
      <c r="AB441" s="517" t="e">
        <f t="shared" si="163"/>
        <v>#VALUE!</v>
      </c>
      <c r="AC441" s="524"/>
      <c r="AE441" s="519"/>
      <c r="AF441" s="519"/>
      <c r="AH441" s="499" t="str">
        <f t="shared" si="165"/>
        <v/>
      </c>
    </row>
    <row r="442" spans="1:34" x14ac:dyDescent="0.2">
      <c r="A442" s="134"/>
      <c r="B442" s="156" t="str">
        <f t="shared" si="182"/>
        <v/>
      </c>
      <c r="C442" s="128" t="b">
        <f t="shared" si="178"/>
        <v>0</v>
      </c>
      <c r="D442" s="136"/>
      <c r="E442" s="143" t="b">
        <f t="shared" si="179"/>
        <v>0</v>
      </c>
      <c r="F442" s="137" t="str">
        <f t="shared" si="180"/>
        <v/>
      </c>
      <c r="G442" s="138"/>
      <c r="H442" s="139"/>
      <c r="I442" s="138"/>
      <c r="J442" s="139"/>
      <c r="K442" s="138"/>
      <c r="L442" s="139"/>
      <c r="M442" s="140" t="str">
        <f t="shared" si="181"/>
        <v/>
      </c>
      <c r="N442" s="534"/>
      <c r="O442" s="534"/>
      <c r="Q442" s="513">
        <f t="shared" si="174"/>
        <v>0</v>
      </c>
      <c r="R442" s="499" t="str">
        <f t="shared" si="164"/>
        <v/>
      </c>
      <c r="T442" s="522">
        <f t="shared" si="157"/>
        <v>0</v>
      </c>
      <c r="U442" s="523">
        <f t="shared" si="158"/>
        <v>0</v>
      </c>
      <c r="V442" s="522">
        <f t="shared" si="159"/>
        <v>0</v>
      </c>
      <c r="W442" s="523">
        <f t="shared" si="160"/>
        <v>0</v>
      </c>
      <c r="X442" s="522">
        <f t="shared" si="161"/>
        <v>0</v>
      </c>
      <c r="Y442" s="523">
        <f t="shared" si="162"/>
        <v>0</v>
      </c>
      <c r="AA442" s="517"/>
      <c r="AB442" s="517" t="e">
        <f t="shared" si="163"/>
        <v>#VALUE!</v>
      </c>
      <c r="AC442" s="524"/>
      <c r="AE442" s="519"/>
      <c r="AF442" s="519"/>
      <c r="AH442" s="499" t="str">
        <f t="shared" si="165"/>
        <v/>
      </c>
    </row>
    <row r="443" spans="1:34" x14ac:dyDescent="0.2">
      <c r="A443" s="134"/>
      <c r="B443" s="156" t="str">
        <f t="shared" si="182"/>
        <v/>
      </c>
      <c r="C443" s="128" t="b">
        <f t="shared" si="178"/>
        <v>0</v>
      </c>
      <c r="D443" s="136"/>
      <c r="E443" s="143" t="b">
        <f t="shared" si="179"/>
        <v>0</v>
      </c>
      <c r="F443" s="137" t="str">
        <f t="shared" si="180"/>
        <v/>
      </c>
      <c r="G443" s="138"/>
      <c r="H443" s="139"/>
      <c r="I443" s="138"/>
      <c r="J443" s="139"/>
      <c r="K443" s="138"/>
      <c r="L443" s="139"/>
      <c r="M443" s="140" t="str">
        <f t="shared" si="181"/>
        <v/>
      </c>
      <c r="N443" s="534"/>
      <c r="O443" s="534"/>
      <c r="Q443" s="513">
        <f t="shared" si="174"/>
        <v>0</v>
      </c>
      <c r="R443" s="499" t="str">
        <f t="shared" si="164"/>
        <v/>
      </c>
      <c r="T443" s="522">
        <f t="shared" si="157"/>
        <v>0</v>
      </c>
      <c r="U443" s="523">
        <f t="shared" si="158"/>
        <v>0</v>
      </c>
      <c r="V443" s="522">
        <f t="shared" si="159"/>
        <v>0</v>
      </c>
      <c r="W443" s="523">
        <f t="shared" si="160"/>
        <v>0</v>
      </c>
      <c r="X443" s="522">
        <f t="shared" si="161"/>
        <v>0</v>
      </c>
      <c r="Y443" s="523">
        <f t="shared" si="162"/>
        <v>0</v>
      </c>
      <c r="AA443" s="517"/>
      <c r="AB443" s="517" t="e">
        <f t="shared" si="163"/>
        <v>#VALUE!</v>
      </c>
      <c r="AC443" s="524"/>
      <c r="AE443" s="519"/>
      <c r="AF443" s="519"/>
      <c r="AH443" s="499" t="str">
        <f t="shared" si="165"/>
        <v/>
      </c>
    </row>
    <row r="444" spans="1:34" x14ac:dyDescent="0.2">
      <c r="A444" s="134"/>
      <c r="B444" s="156" t="str">
        <f t="shared" si="182"/>
        <v/>
      </c>
      <c r="C444" s="128" t="b">
        <f t="shared" si="178"/>
        <v>0</v>
      </c>
      <c r="D444" s="136"/>
      <c r="E444" s="143" t="b">
        <f t="shared" si="179"/>
        <v>0</v>
      </c>
      <c r="F444" s="137" t="str">
        <f t="shared" si="180"/>
        <v/>
      </c>
      <c r="G444" s="138"/>
      <c r="H444" s="139"/>
      <c r="I444" s="138"/>
      <c r="J444" s="139"/>
      <c r="K444" s="138"/>
      <c r="L444" s="139"/>
      <c r="M444" s="140" t="str">
        <f t="shared" si="181"/>
        <v/>
      </c>
      <c r="N444" s="534"/>
      <c r="O444" s="534"/>
      <c r="Q444" s="513">
        <f t="shared" si="174"/>
        <v>0</v>
      </c>
      <c r="R444" s="499" t="str">
        <f t="shared" si="164"/>
        <v/>
      </c>
      <c r="T444" s="522">
        <f t="shared" si="157"/>
        <v>0</v>
      </c>
      <c r="U444" s="523">
        <f t="shared" si="158"/>
        <v>0</v>
      </c>
      <c r="V444" s="522">
        <f t="shared" si="159"/>
        <v>0</v>
      </c>
      <c r="W444" s="523">
        <f t="shared" si="160"/>
        <v>0</v>
      </c>
      <c r="X444" s="522">
        <f t="shared" si="161"/>
        <v>0</v>
      </c>
      <c r="Y444" s="523">
        <f t="shared" si="162"/>
        <v>0</v>
      </c>
      <c r="AA444" s="517"/>
      <c r="AB444" s="517" t="e">
        <f t="shared" si="163"/>
        <v>#VALUE!</v>
      </c>
      <c r="AC444" s="524"/>
      <c r="AE444" s="519"/>
      <c r="AF444" s="519"/>
      <c r="AH444" s="499" t="str">
        <f t="shared" si="165"/>
        <v/>
      </c>
    </row>
    <row r="445" spans="1:34" x14ac:dyDescent="0.2">
      <c r="A445" s="134"/>
      <c r="B445" s="156" t="str">
        <f t="shared" si="182"/>
        <v/>
      </c>
      <c r="C445" s="128" t="b">
        <f t="shared" si="178"/>
        <v>0</v>
      </c>
      <c r="D445" s="136"/>
      <c r="E445" s="143" t="b">
        <f t="shared" si="179"/>
        <v>0</v>
      </c>
      <c r="F445" s="137" t="str">
        <f t="shared" si="180"/>
        <v/>
      </c>
      <c r="G445" s="138"/>
      <c r="H445" s="139"/>
      <c r="I445" s="138"/>
      <c r="J445" s="139"/>
      <c r="K445" s="138"/>
      <c r="L445" s="139"/>
      <c r="M445" s="140" t="str">
        <f t="shared" si="181"/>
        <v/>
      </c>
      <c r="N445" s="534"/>
      <c r="O445" s="534"/>
      <c r="Q445" s="513">
        <f t="shared" ref="Q445:Q479" si="183">SUM(G445:L445)</f>
        <v>0</v>
      </c>
      <c r="R445" s="499" t="str">
        <f t="shared" si="164"/>
        <v/>
      </c>
      <c r="T445" s="522">
        <f t="shared" si="157"/>
        <v>0</v>
      </c>
      <c r="U445" s="523">
        <f t="shared" si="158"/>
        <v>0</v>
      </c>
      <c r="V445" s="522">
        <f t="shared" si="159"/>
        <v>0</v>
      </c>
      <c r="W445" s="523">
        <f t="shared" si="160"/>
        <v>0</v>
      </c>
      <c r="X445" s="522">
        <f t="shared" si="161"/>
        <v>0</v>
      </c>
      <c r="Y445" s="523">
        <f t="shared" si="162"/>
        <v>0</v>
      </c>
      <c r="AA445" s="517"/>
      <c r="AB445" s="517" t="e">
        <f t="shared" si="163"/>
        <v>#VALUE!</v>
      </c>
      <c r="AC445" s="524"/>
      <c r="AE445" s="519"/>
      <c r="AF445" s="519"/>
      <c r="AH445" s="499" t="str">
        <f t="shared" si="165"/>
        <v/>
      </c>
    </row>
    <row r="446" spans="1:34" x14ac:dyDescent="0.2">
      <c r="A446" s="134"/>
      <c r="B446" s="156" t="str">
        <f t="shared" si="182"/>
        <v/>
      </c>
      <c r="C446" s="128" t="b">
        <f t="shared" si="178"/>
        <v>0</v>
      </c>
      <c r="D446" s="136"/>
      <c r="E446" s="143" t="b">
        <f t="shared" si="179"/>
        <v>0</v>
      </c>
      <c r="F446" s="137" t="str">
        <f t="shared" si="180"/>
        <v/>
      </c>
      <c r="G446" s="138"/>
      <c r="H446" s="139"/>
      <c r="I446" s="138"/>
      <c r="J446" s="139"/>
      <c r="K446" s="138"/>
      <c r="L446" s="139"/>
      <c r="M446" s="140" t="str">
        <f t="shared" si="181"/>
        <v/>
      </c>
      <c r="N446" s="534"/>
      <c r="O446" s="534"/>
      <c r="Q446" s="513">
        <f t="shared" si="183"/>
        <v>0</v>
      </c>
      <c r="R446" s="499" t="str">
        <f t="shared" si="164"/>
        <v/>
      </c>
      <c r="T446" s="522">
        <f t="shared" si="157"/>
        <v>0</v>
      </c>
      <c r="U446" s="523">
        <f t="shared" si="158"/>
        <v>0</v>
      </c>
      <c r="V446" s="522">
        <f t="shared" si="159"/>
        <v>0</v>
      </c>
      <c r="W446" s="523">
        <f t="shared" si="160"/>
        <v>0</v>
      </c>
      <c r="X446" s="522">
        <f t="shared" si="161"/>
        <v>0</v>
      </c>
      <c r="Y446" s="523">
        <f t="shared" si="162"/>
        <v>0</v>
      </c>
      <c r="AA446" s="517"/>
      <c r="AB446" s="517" t="e">
        <f t="shared" si="163"/>
        <v>#VALUE!</v>
      </c>
      <c r="AC446" s="524"/>
      <c r="AE446" s="519"/>
      <c r="AF446" s="519"/>
      <c r="AH446" s="499" t="str">
        <f t="shared" si="165"/>
        <v/>
      </c>
    </row>
    <row r="447" spans="1:34" x14ac:dyDescent="0.2">
      <c r="A447" s="134"/>
      <c r="B447" s="156" t="str">
        <f t="shared" si="182"/>
        <v/>
      </c>
      <c r="C447" s="128" t="b">
        <f t="shared" si="178"/>
        <v>0</v>
      </c>
      <c r="D447" s="136"/>
      <c r="E447" s="143" t="b">
        <f t="shared" si="179"/>
        <v>0</v>
      </c>
      <c r="F447" s="137" t="str">
        <f t="shared" si="180"/>
        <v/>
      </c>
      <c r="G447" s="138"/>
      <c r="H447" s="139"/>
      <c r="I447" s="138"/>
      <c r="J447" s="139"/>
      <c r="K447" s="138"/>
      <c r="L447" s="139"/>
      <c r="M447" s="140" t="str">
        <f t="shared" si="181"/>
        <v/>
      </c>
      <c r="N447" s="534"/>
      <c r="O447" s="534"/>
      <c r="Q447" s="513">
        <f t="shared" si="183"/>
        <v>0</v>
      </c>
      <c r="R447" s="499" t="str">
        <f t="shared" si="164"/>
        <v/>
      </c>
      <c r="T447" s="522">
        <f t="shared" si="157"/>
        <v>0</v>
      </c>
      <c r="U447" s="523">
        <f t="shared" si="158"/>
        <v>0</v>
      </c>
      <c r="V447" s="522">
        <f t="shared" si="159"/>
        <v>0</v>
      </c>
      <c r="W447" s="523">
        <f t="shared" si="160"/>
        <v>0</v>
      </c>
      <c r="X447" s="522">
        <f t="shared" si="161"/>
        <v>0</v>
      </c>
      <c r="Y447" s="523">
        <f t="shared" si="162"/>
        <v>0</v>
      </c>
      <c r="AA447" s="517"/>
      <c r="AB447" s="517" t="e">
        <f t="shared" si="163"/>
        <v>#VALUE!</v>
      </c>
      <c r="AC447" s="524"/>
      <c r="AE447" s="519"/>
      <c r="AF447" s="519"/>
      <c r="AH447" s="499" t="str">
        <f t="shared" si="165"/>
        <v/>
      </c>
    </row>
    <row r="448" spans="1:34" x14ac:dyDescent="0.2">
      <c r="A448" s="134"/>
      <c r="B448" s="156" t="str">
        <f t="shared" si="182"/>
        <v/>
      </c>
      <c r="C448" s="128" t="b">
        <f t="shared" si="178"/>
        <v>0</v>
      </c>
      <c r="D448" s="136"/>
      <c r="E448" s="143" t="b">
        <f t="shared" si="179"/>
        <v>0</v>
      </c>
      <c r="F448" s="137" t="str">
        <f t="shared" si="180"/>
        <v/>
      </c>
      <c r="G448" s="138"/>
      <c r="H448" s="139"/>
      <c r="I448" s="138"/>
      <c r="J448" s="139"/>
      <c r="K448" s="138"/>
      <c r="L448" s="139"/>
      <c r="M448" s="140" t="str">
        <f t="shared" si="181"/>
        <v/>
      </c>
      <c r="N448" s="534"/>
      <c r="O448" s="534"/>
      <c r="Q448" s="513">
        <f t="shared" si="183"/>
        <v>0</v>
      </c>
      <c r="R448" s="499" t="str">
        <f t="shared" si="164"/>
        <v/>
      </c>
      <c r="T448" s="522">
        <f t="shared" si="157"/>
        <v>0</v>
      </c>
      <c r="U448" s="523">
        <f t="shared" si="158"/>
        <v>0</v>
      </c>
      <c r="V448" s="522">
        <f t="shared" si="159"/>
        <v>0</v>
      </c>
      <c r="W448" s="523">
        <f t="shared" si="160"/>
        <v>0</v>
      </c>
      <c r="X448" s="522">
        <f t="shared" si="161"/>
        <v>0</v>
      </c>
      <c r="Y448" s="523">
        <f t="shared" si="162"/>
        <v>0</v>
      </c>
      <c r="AA448" s="517"/>
      <c r="AB448" s="517" t="e">
        <f t="shared" si="163"/>
        <v>#VALUE!</v>
      </c>
      <c r="AC448" s="524"/>
      <c r="AE448" s="519"/>
      <c r="AF448" s="519"/>
      <c r="AH448" s="499" t="str">
        <f t="shared" si="165"/>
        <v/>
      </c>
    </row>
    <row r="449" spans="1:34" x14ac:dyDescent="0.2">
      <c r="A449" s="134"/>
      <c r="B449" s="156" t="str">
        <f t="shared" si="182"/>
        <v/>
      </c>
      <c r="C449" s="128" t="b">
        <f t="shared" si="178"/>
        <v>0</v>
      </c>
      <c r="D449" s="136"/>
      <c r="E449" s="143" t="b">
        <f t="shared" si="179"/>
        <v>0</v>
      </c>
      <c r="F449" s="137" t="str">
        <f t="shared" si="180"/>
        <v/>
      </c>
      <c r="G449" s="138"/>
      <c r="H449" s="139"/>
      <c r="I449" s="138"/>
      <c r="J449" s="139"/>
      <c r="K449" s="138"/>
      <c r="L449" s="139"/>
      <c r="M449" s="140" t="str">
        <f t="shared" si="181"/>
        <v/>
      </c>
      <c r="N449" s="534"/>
      <c r="O449" s="534"/>
      <c r="Q449" s="513">
        <f t="shared" si="183"/>
        <v>0</v>
      </c>
      <c r="R449" s="499" t="str">
        <f t="shared" si="164"/>
        <v/>
      </c>
      <c r="T449" s="522">
        <f t="shared" si="157"/>
        <v>0</v>
      </c>
      <c r="U449" s="523">
        <f t="shared" si="158"/>
        <v>0</v>
      </c>
      <c r="V449" s="522">
        <f t="shared" si="159"/>
        <v>0</v>
      </c>
      <c r="W449" s="523">
        <f t="shared" si="160"/>
        <v>0</v>
      </c>
      <c r="X449" s="522">
        <f t="shared" si="161"/>
        <v>0</v>
      </c>
      <c r="Y449" s="523">
        <f t="shared" si="162"/>
        <v>0</v>
      </c>
      <c r="AA449" s="517"/>
      <c r="AB449" s="517" t="e">
        <f t="shared" si="163"/>
        <v>#VALUE!</v>
      </c>
      <c r="AC449" s="524"/>
      <c r="AE449" s="519"/>
      <c r="AF449" s="519"/>
      <c r="AH449" s="499" t="str">
        <f t="shared" si="165"/>
        <v/>
      </c>
    </row>
    <row r="450" spans="1:34" x14ac:dyDescent="0.2">
      <c r="A450" s="134"/>
      <c r="B450" s="156" t="str">
        <f t="shared" si="182"/>
        <v/>
      </c>
      <c r="C450" s="128" t="b">
        <f t="shared" si="178"/>
        <v>0</v>
      </c>
      <c r="D450" s="136"/>
      <c r="E450" s="143" t="b">
        <f t="shared" si="179"/>
        <v>0</v>
      </c>
      <c r="F450" s="137" t="str">
        <f t="shared" si="180"/>
        <v/>
      </c>
      <c r="G450" s="138"/>
      <c r="H450" s="139"/>
      <c r="I450" s="138"/>
      <c r="J450" s="139"/>
      <c r="K450" s="138"/>
      <c r="L450" s="139"/>
      <c r="M450" s="140" t="str">
        <f t="shared" si="181"/>
        <v/>
      </c>
      <c r="N450" s="534"/>
      <c r="O450" s="534"/>
      <c r="Q450" s="513">
        <f t="shared" si="183"/>
        <v>0</v>
      </c>
      <c r="R450" s="499" t="str">
        <f t="shared" si="164"/>
        <v/>
      </c>
      <c r="T450" s="522">
        <f t="shared" si="157"/>
        <v>0</v>
      </c>
      <c r="U450" s="523">
        <f t="shared" si="158"/>
        <v>0</v>
      </c>
      <c r="V450" s="522">
        <f t="shared" si="159"/>
        <v>0</v>
      </c>
      <c r="W450" s="523">
        <f t="shared" si="160"/>
        <v>0</v>
      </c>
      <c r="X450" s="522">
        <f t="shared" si="161"/>
        <v>0</v>
      </c>
      <c r="Y450" s="523">
        <f t="shared" si="162"/>
        <v>0</v>
      </c>
      <c r="AA450" s="517"/>
      <c r="AB450" s="517" t="e">
        <f t="shared" si="163"/>
        <v>#VALUE!</v>
      </c>
      <c r="AC450" s="524"/>
      <c r="AE450" s="519"/>
      <c r="AF450" s="519"/>
      <c r="AH450" s="499" t="str">
        <f t="shared" si="165"/>
        <v/>
      </c>
    </row>
    <row r="451" spans="1:34" x14ac:dyDescent="0.2">
      <c r="A451" s="134"/>
      <c r="B451" s="156" t="str">
        <f t="shared" si="182"/>
        <v/>
      </c>
      <c r="C451" s="128" t="b">
        <f t="shared" si="178"/>
        <v>0</v>
      </c>
      <c r="D451" s="136"/>
      <c r="E451" s="143" t="b">
        <f t="shared" si="179"/>
        <v>0</v>
      </c>
      <c r="F451" s="137" t="str">
        <f t="shared" si="180"/>
        <v/>
      </c>
      <c r="G451" s="138"/>
      <c r="H451" s="139"/>
      <c r="I451" s="138"/>
      <c r="J451" s="139"/>
      <c r="K451" s="138"/>
      <c r="L451" s="139"/>
      <c r="M451" s="140" t="str">
        <f t="shared" si="181"/>
        <v/>
      </c>
      <c r="N451" s="534"/>
      <c r="O451" s="534"/>
      <c r="Q451" s="513">
        <f t="shared" si="183"/>
        <v>0</v>
      </c>
      <c r="R451" s="499" t="str">
        <f t="shared" si="164"/>
        <v/>
      </c>
      <c r="T451" s="522">
        <f t="shared" si="157"/>
        <v>0</v>
      </c>
      <c r="U451" s="523">
        <f t="shared" si="158"/>
        <v>0</v>
      </c>
      <c r="V451" s="522">
        <f t="shared" si="159"/>
        <v>0</v>
      </c>
      <c r="W451" s="523">
        <f t="shared" si="160"/>
        <v>0</v>
      </c>
      <c r="X451" s="522">
        <f t="shared" si="161"/>
        <v>0</v>
      </c>
      <c r="Y451" s="523">
        <f t="shared" si="162"/>
        <v>0</v>
      </c>
      <c r="AA451" s="517"/>
      <c r="AB451" s="517" t="e">
        <f t="shared" si="163"/>
        <v>#VALUE!</v>
      </c>
      <c r="AC451" s="524"/>
      <c r="AE451" s="519"/>
      <c r="AF451" s="519"/>
      <c r="AH451" s="499" t="str">
        <f t="shared" si="165"/>
        <v/>
      </c>
    </row>
    <row r="452" spans="1:34" x14ac:dyDescent="0.2">
      <c r="A452" s="134"/>
      <c r="B452" s="156" t="str">
        <f t="shared" si="182"/>
        <v/>
      </c>
      <c r="C452" s="128" t="b">
        <f t="shared" si="178"/>
        <v>0</v>
      </c>
      <c r="D452" s="136"/>
      <c r="E452" s="143" t="b">
        <f t="shared" si="179"/>
        <v>0</v>
      </c>
      <c r="F452" s="137" t="str">
        <f t="shared" si="180"/>
        <v/>
      </c>
      <c r="G452" s="138"/>
      <c r="H452" s="139"/>
      <c r="I452" s="138"/>
      <c r="J452" s="139"/>
      <c r="K452" s="138"/>
      <c r="L452" s="139"/>
      <c r="M452" s="140" t="str">
        <f t="shared" si="181"/>
        <v/>
      </c>
      <c r="N452" s="534"/>
      <c r="O452" s="534"/>
      <c r="Q452" s="513">
        <f t="shared" si="183"/>
        <v>0</v>
      </c>
      <c r="R452" s="499" t="str">
        <f t="shared" si="164"/>
        <v/>
      </c>
      <c r="T452" s="522">
        <f t="shared" si="157"/>
        <v>0</v>
      </c>
      <c r="U452" s="523">
        <f t="shared" si="158"/>
        <v>0</v>
      </c>
      <c r="V452" s="522">
        <f t="shared" si="159"/>
        <v>0</v>
      </c>
      <c r="W452" s="523">
        <f t="shared" si="160"/>
        <v>0</v>
      </c>
      <c r="X452" s="522">
        <f t="shared" si="161"/>
        <v>0</v>
      </c>
      <c r="Y452" s="523">
        <f t="shared" si="162"/>
        <v>0</v>
      </c>
      <c r="AA452" s="517"/>
      <c r="AB452" s="517" t="e">
        <f t="shared" si="163"/>
        <v>#VALUE!</v>
      </c>
      <c r="AC452" s="524"/>
      <c r="AE452" s="519"/>
      <c r="AF452" s="519"/>
      <c r="AH452" s="499" t="str">
        <f t="shared" si="165"/>
        <v/>
      </c>
    </row>
    <row r="453" spans="1:34" x14ac:dyDescent="0.2">
      <c r="A453" s="134"/>
      <c r="B453" s="156" t="str">
        <f t="shared" si="182"/>
        <v/>
      </c>
      <c r="C453" s="128" t="b">
        <f t="shared" si="178"/>
        <v>0</v>
      </c>
      <c r="D453" s="136"/>
      <c r="E453" s="143" t="b">
        <f t="shared" si="179"/>
        <v>0</v>
      </c>
      <c r="F453" s="137" t="str">
        <f t="shared" si="180"/>
        <v/>
      </c>
      <c r="G453" s="138"/>
      <c r="H453" s="139"/>
      <c r="I453" s="138"/>
      <c r="J453" s="139"/>
      <c r="K453" s="138"/>
      <c r="L453" s="139"/>
      <c r="M453" s="140" t="str">
        <f t="shared" si="181"/>
        <v/>
      </c>
      <c r="N453" s="534"/>
      <c r="O453" s="534"/>
      <c r="Q453" s="513">
        <f t="shared" si="183"/>
        <v>0</v>
      </c>
      <c r="R453" s="499" t="str">
        <f t="shared" si="164"/>
        <v/>
      </c>
      <c r="T453" s="522">
        <f t="shared" si="157"/>
        <v>0</v>
      </c>
      <c r="U453" s="523">
        <f t="shared" si="158"/>
        <v>0</v>
      </c>
      <c r="V453" s="522">
        <f t="shared" si="159"/>
        <v>0</v>
      </c>
      <c r="W453" s="523">
        <f t="shared" si="160"/>
        <v>0</v>
      </c>
      <c r="X453" s="522">
        <f t="shared" si="161"/>
        <v>0</v>
      </c>
      <c r="Y453" s="523">
        <f t="shared" si="162"/>
        <v>0</v>
      </c>
      <c r="AA453" s="517"/>
      <c r="AB453" s="517" t="e">
        <f t="shared" si="163"/>
        <v>#VALUE!</v>
      </c>
      <c r="AC453" s="524"/>
      <c r="AE453" s="519"/>
      <c r="AF453" s="519"/>
      <c r="AH453" s="499" t="str">
        <f t="shared" si="165"/>
        <v/>
      </c>
    </row>
    <row r="454" spans="1:34" x14ac:dyDescent="0.2">
      <c r="A454" s="134"/>
      <c r="B454" s="156" t="str">
        <f t="shared" si="182"/>
        <v/>
      </c>
      <c r="C454" s="128" t="b">
        <f t="shared" si="178"/>
        <v>0</v>
      </c>
      <c r="D454" s="136"/>
      <c r="E454" s="143" t="b">
        <f t="shared" si="179"/>
        <v>0</v>
      </c>
      <c r="F454" s="137" t="str">
        <f t="shared" si="180"/>
        <v/>
      </c>
      <c r="G454" s="138"/>
      <c r="H454" s="139"/>
      <c r="I454" s="138"/>
      <c r="J454" s="139"/>
      <c r="K454" s="138"/>
      <c r="L454" s="139"/>
      <c r="M454" s="140" t="str">
        <f t="shared" si="181"/>
        <v/>
      </c>
      <c r="N454" s="534"/>
      <c r="O454" s="534"/>
      <c r="Q454" s="513">
        <f t="shared" si="183"/>
        <v>0</v>
      </c>
      <c r="R454" s="499" t="str">
        <f t="shared" si="164"/>
        <v/>
      </c>
      <c r="T454" s="522">
        <f t="shared" si="157"/>
        <v>0</v>
      </c>
      <c r="U454" s="523">
        <f t="shared" si="158"/>
        <v>0</v>
      </c>
      <c r="V454" s="522">
        <f t="shared" si="159"/>
        <v>0</v>
      </c>
      <c r="W454" s="523">
        <f t="shared" si="160"/>
        <v>0</v>
      </c>
      <c r="X454" s="522">
        <f t="shared" si="161"/>
        <v>0</v>
      </c>
      <c r="Y454" s="523">
        <f t="shared" si="162"/>
        <v>0</v>
      </c>
      <c r="AA454" s="517"/>
      <c r="AB454" s="517" t="e">
        <f t="shared" si="163"/>
        <v>#VALUE!</v>
      </c>
      <c r="AC454" s="524"/>
      <c r="AE454" s="519"/>
      <c r="AF454" s="519"/>
      <c r="AH454" s="499" t="str">
        <f t="shared" si="165"/>
        <v/>
      </c>
    </row>
    <row r="455" spans="1:34" x14ac:dyDescent="0.2">
      <c r="A455" s="134"/>
      <c r="B455" s="156" t="str">
        <f t="shared" si="182"/>
        <v/>
      </c>
      <c r="C455" s="128" t="b">
        <f t="shared" si="178"/>
        <v>0</v>
      </c>
      <c r="D455" s="136"/>
      <c r="E455" s="143" t="b">
        <f t="shared" si="179"/>
        <v>0</v>
      </c>
      <c r="F455" s="137" t="str">
        <f t="shared" si="180"/>
        <v/>
      </c>
      <c r="G455" s="138"/>
      <c r="H455" s="139"/>
      <c r="I455" s="138"/>
      <c r="J455" s="139"/>
      <c r="K455" s="138"/>
      <c r="L455" s="139"/>
      <c r="M455" s="140" t="str">
        <f t="shared" si="181"/>
        <v/>
      </c>
      <c r="N455" s="534"/>
      <c r="O455" s="534"/>
      <c r="Q455" s="513">
        <f t="shared" si="183"/>
        <v>0</v>
      </c>
      <c r="R455" s="499" t="str">
        <f t="shared" si="164"/>
        <v/>
      </c>
      <c r="T455" s="522">
        <f t="shared" si="157"/>
        <v>0</v>
      </c>
      <c r="U455" s="523">
        <f t="shared" si="158"/>
        <v>0</v>
      </c>
      <c r="V455" s="522">
        <f t="shared" si="159"/>
        <v>0</v>
      </c>
      <c r="W455" s="523">
        <f t="shared" si="160"/>
        <v>0</v>
      </c>
      <c r="X455" s="522">
        <f t="shared" si="161"/>
        <v>0</v>
      </c>
      <c r="Y455" s="523">
        <f t="shared" si="162"/>
        <v>0</v>
      </c>
      <c r="AA455" s="517"/>
      <c r="AB455" s="517" t="e">
        <f t="shared" si="163"/>
        <v>#VALUE!</v>
      </c>
      <c r="AC455" s="524"/>
      <c r="AE455" s="519"/>
      <c r="AF455" s="519"/>
      <c r="AH455" s="499" t="str">
        <f t="shared" si="165"/>
        <v/>
      </c>
    </row>
    <row r="456" spans="1:34" x14ac:dyDescent="0.2">
      <c r="A456" s="134"/>
      <c r="B456" s="156" t="str">
        <f t="shared" si="182"/>
        <v/>
      </c>
      <c r="C456" s="128" t="b">
        <f t="shared" si="178"/>
        <v>0</v>
      </c>
      <c r="D456" s="136"/>
      <c r="E456" s="143" t="b">
        <f t="shared" si="179"/>
        <v>0</v>
      </c>
      <c r="F456" s="137" t="str">
        <f t="shared" si="180"/>
        <v/>
      </c>
      <c r="G456" s="138"/>
      <c r="H456" s="139"/>
      <c r="I456" s="138"/>
      <c r="J456" s="139"/>
      <c r="K456" s="138"/>
      <c r="L456" s="139"/>
      <c r="M456" s="140" t="str">
        <f t="shared" si="181"/>
        <v/>
      </c>
      <c r="N456" s="534"/>
      <c r="O456" s="534"/>
      <c r="Q456" s="513">
        <f t="shared" si="183"/>
        <v>0</v>
      </c>
      <c r="R456" s="499" t="str">
        <f t="shared" si="164"/>
        <v/>
      </c>
      <c r="T456" s="522">
        <f t="shared" si="157"/>
        <v>0</v>
      </c>
      <c r="U456" s="523">
        <f t="shared" si="158"/>
        <v>0</v>
      </c>
      <c r="V456" s="522">
        <f t="shared" si="159"/>
        <v>0</v>
      </c>
      <c r="W456" s="523">
        <f t="shared" si="160"/>
        <v>0</v>
      </c>
      <c r="X456" s="522">
        <f t="shared" si="161"/>
        <v>0</v>
      </c>
      <c r="Y456" s="523">
        <f t="shared" si="162"/>
        <v>0</v>
      </c>
      <c r="AA456" s="517"/>
      <c r="AB456" s="517" t="e">
        <f t="shared" si="163"/>
        <v>#VALUE!</v>
      </c>
      <c r="AC456" s="524"/>
      <c r="AE456" s="519"/>
      <c r="AF456" s="519"/>
      <c r="AH456" s="499" t="str">
        <f t="shared" si="165"/>
        <v/>
      </c>
    </row>
    <row r="457" spans="1:34" x14ac:dyDescent="0.2">
      <c r="A457" s="134"/>
      <c r="B457" s="156" t="str">
        <f t="shared" si="182"/>
        <v/>
      </c>
      <c r="C457" s="128" t="b">
        <f t="shared" si="178"/>
        <v>0</v>
      </c>
      <c r="D457" s="136"/>
      <c r="E457" s="143" t="b">
        <f t="shared" si="179"/>
        <v>0</v>
      </c>
      <c r="F457" s="137" t="str">
        <f t="shared" si="180"/>
        <v/>
      </c>
      <c r="G457" s="138"/>
      <c r="H457" s="139"/>
      <c r="I457" s="138"/>
      <c r="J457" s="139"/>
      <c r="K457" s="138"/>
      <c r="L457" s="139"/>
      <c r="M457" s="140" t="str">
        <f t="shared" si="181"/>
        <v/>
      </c>
      <c r="N457" s="534"/>
      <c r="O457" s="534"/>
      <c r="Q457" s="513">
        <f t="shared" si="183"/>
        <v>0</v>
      </c>
      <c r="R457" s="499" t="str">
        <f t="shared" si="164"/>
        <v/>
      </c>
      <c r="T457" s="522">
        <f t="shared" si="157"/>
        <v>0</v>
      </c>
      <c r="U457" s="523">
        <f t="shared" si="158"/>
        <v>0</v>
      </c>
      <c r="V457" s="522">
        <f t="shared" si="159"/>
        <v>0</v>
      </c>
      <c r="W457" s="523">
        <f t="shared" si="160"/>
        <v>0</v>
      </c>
      <c r="X457" s="522">
        <f t="shared" si="161"/>
        <v>0</v>
      </c>
      <c r="Y457" s="523">
        <f t="shared" si="162"/>
        <v>0</v>
      </c>
      <c r="AA457" s="517"/>
      <c r="AB457" s="517" t="e">
        <f t="shared" si="163"/>
        <v>#VALUE!</v>
      </c>
      <c r="AC457" s="524"/>
      <c r="AE457" s="519"/>
      <c r="AF457" s="519"/>
      <c r="AH457" s="499" t="str">
        <f t="shared" si="165"/>
        <v/>
      </c>
    </row>
    <row r="458" spans="1:34" x14ac:dyDescent="0.2">
      <c r="A458" s="134"/>
      <c r="B458" s="156" t="str">
        <f t="shared" si="182"/>
        <v/>
      </c>
      <c r="C458" s="128" t="b">
        <f t="shared" si="178"/>
        <v>0</v>
      </c>
      <c r="D458" s="136"/>
      <c r="E458" s="143" t="b">
        <f t="shared" si="179"/>
        <v>0</v>
      </c>
      <c r="F458" s="137" t="str">
        <f t="shared" si="180"/>
        <v/>
      </c>
      <c r="G458" s="138"/>
      <c r="H458" s="139"/>
      <c r="I458" s="138"/>
      <c r="J458" s="139"/>
      <c r="K458" s="138"/>
      <c r="L458" s="139"/>
      <c r="M458" s="140" t="str">
        <f t="shared" si="181"/>
        <v/>
      </c>
      <c r="N458" s="534"/>
      <c r="O458" s="534"/>
      <c r="Q458" s="513">
        <f t="shared" si="183"/>
        <v>0</v>
      </c>
      <c r="R458" s="499" t="str">
        <f t="shared" si="164"/>
        <v/>
      </c>
      <c r="T458" s="522">
        <f t="shared" si="157"/>
        <v>0</v>
      </c>
      <c r="U458" s="523">
        <f t="shared" si="158"/>
        <v>0</v>
      </c>
      <c r="V458" s="522">
        <f t="shared" si="159"/>
        <v>0</v>
      </c>
      <c r="W458" s="523">
        <f t="shared" si="160"/>
        <v>0</v>
      </c>
      <c r="X458" s="522">
        <f t="shared" si="161"/>
        <v>0</v>
      </c>
      <c r="Y458" s="523">
        <f t="shared" si="162"/>
        <v>0</v>
      </c>
      <c r="AA458" s="517"/>
      <c r="AB458" s="517" t="e">
        <f t="shared" si="163"/>
        <v>#VALUE!</v>
      </c>
      <c r="AC458" s="524"/>
      <c r="AE458" s="519"/>
      <c r="AF458" s="519"/>
      <c r="AH458" s="499" t="str">
        <f t="shared" si="165"/>
        <v/>
      </c>
    </row>
    <row r="459" spans="1:34" x14ac:dyDescent="0.2">
      <c r="A459" s="134"/>
      <c r="B459" s="156" t="str">
        <f t="shared" si="182"/>
        <v/>
      </c>
      <c r="C459" s="128" t="b">
        <f t="shared" si="178"/>
        <v>0</v>
      </c>
      <c r="D459" s="136"/>
      <c r="E459" s="143" t="b">
        <f t="shared" si="179"/>
        <v>0</v>
      </c>
      <c r="F459" s="137" t="str">
        <f t="shared" si="180"/>
        <v/>
      </c>
      <c r="G459" s="138"/>
      <c r="H459" s="139"/>
      <c r="I459" s="138"/>
      <c r="J459" s="139"/>
      <c r="K459" s="138"/>
      <c r="L459" s="139"/>
      <c r="M459" s="140" t="str">
        <f t="shared" si="181"/>
        <v/>
      </c>
      <c r="N459" s="534"/>
      <c r="O459" s="534"/>
      <c r="Q459" s="513">
        <f t="shared" si="183"/>
        <v>0</v>
      </c>
      <c r="R459" s="499" t="str">
        <f t="shared" si="164"/>
        <v/>
      </c>
      <c r="T459" s="522">
        <f t="shared" si="157"/>
        <v>0</v>
      </c>
      <c r="U459" s="523">
        <f t="shared" si="158"/>
        <v>0</v>
      </c>
      <c r="V459" s="522">
        <f t="shared" si="159"/>
        <v>0</v>
      </c>
      <c r="W459" s="523">
        <f t="shared" si="160"/>
        <v>0</v>
      </c>
      <c r="X459" s="522">
        <f t="shared" si="161"/>
        <v>0</v>
      </c>
      <c r="Y459" s="523">
        <f t="shared" si="162"/>
        <v>0</v>
      </c>
      <c r="AA459" s="517"/>
      <c r="AB459" s="517" t="e">
        <f t="shared" si="163"/>
        <v>#VALUE!</v>
      </c>
      <c r="AC459" s="524"/>
      <c r="AE459" s="519"/>
      <c r="AF459" s="519"/>
      <c r="AH459" s="499" t="str">
        <f t="shared" si="165"/>
        <v/>
      </c>
    </row>
    <row r="460" spans="1:34" x14ac:dyDescent="0.2">
      <c r="A460" s="134"/>
      <c r="B460" s="156" t="str">
        <f t="shared" si="182"/>
        <v/>
      </c>
      <c r="C460" s="128" t="b">
        <f t="shared" si="178"/>
        <v>0</v>
      </c>
      <c r="D460" s="136"/>
      <c r="E460" s="143" t="b">
        <f t="shared" si="179"/>
        <v>0</v>
      </c>
      <c r="F460" s="137" t="str">
        <f t="shared" si="180"/>
        <v/>
      </c>
      <c r="G460" s="138"/>
      <c r="H460" s="139"/>
      <c r="I460" s="138"/>
      <c r="J460" s="139"/>
      <c r="K460" s="138"/>
      <c r="L460" s="139"/>
      <c r="M460" s="140" t="str">
        <f t="shared" si="181"/>
        <v/>
      </c>
      <c r="N460" s="534"/>
      <c r="O460" s="534"/>
      <c r="Q460" s="513">
        <f t="shared" si="183"/>
        <v>0</v>
      </c>
      <c r="R460" s="499" t="str">
        <f t="shared" si="164"/>
        <v/>
      </c>
      <c r="T460" s="522">
        <f t="shared" ref="T460:T523" si="184">IF(R460="ee",G460,IF(R460="-u",G460,IF(R460="",G460,IF(R460="ra",G460,IF(R460="pr",G460,"")))))</f>
        <v>0</v>
      </c>
      <c r="U460" s="523">
        <f t="shared" ref="U460:U523" si="185">IF(R460="uu",H460,IF(R460="-e",H460,IF(R460="",H460,IF(R460="rp",H460,IF(R460="ve",H460,"")))))</f>
        <v>0</v>
      </c>
      <c r="V460" s="522">
        <f t="shared" ref="V460:V523" si="186">IF(R460="ee",I460,IF(R460="-u",I460,IF(R460="",I460,IF(R460="ra",I460,IF(R460="ve",I460,"")))))</f>
        <v>0</v>
      </c>
      <c r="W460" s="523">
        <f t="shared" ref="W460:W523" si="187">IF(R460="uu",J460,IF(R460="-e",J460,IF(R460="",J460,IF(R460="rp",J460,IF(R460="pr",J460,"")))))</f>
        <v>0</v>
      </c>
      <c r="X460" s="522">
        <f t="shared" ref="X460:X523" si="188">IF(R460="ee",K460,IF(R460="-u",K460,IF(R460="",K460,IF(R460="ra",K460,IF(R460="ve",K460,"")))))</f>
        <v>0</v>
      </c>
      <c r="Y460" s="523">
        <f t="shared" ref="Y460:Y523" si="189">IF(R460="uu",L460,IF(R460="-e",L460,IF(R460="",L460,IF(R460="rp",L460,IF(R460="pr",L460,"")))))</f>
        <v>0</v>
      </c>
      <c r="AA460" s="517"/>
      <c r="AB460" s="517" t="e">
        <f t="shared" ref="AB460:AB523" si="190">$AA$11+M460</f>
        <v>#VALUE!</v>
      </c>
      <c r="AC460" s="524"/>
      <c r="AE460" s="519"/>
      <c r="AF460" s="519"/>
      <c r="AH460" s="499" t="str">
        <f t="shared" si="165"/>
        <v/>
      </c>
    </row>
    <row r="461" spans="1:34" x14ac:dyDescent="0.2">
      <c r="A461" s="134"/>
      <c r="B461" s="156" t="str">
        <f t="shared" si="182"/>
        <v/>
      </c>
      <c r="C461" s="128" t="b">
        <f t="shared" si="178"/>
        <v>0</v>
      </c>
      <c r="D461" s="136"/>
      <c r="E461" s="143" t="b">
        <f t="shared" si="179"/>
        <v>0</v>
      </c>
      <c r="F461" s="137" t="str">
        <f t="shared" si="180"/>
        <v/>
      </c>
      <c r="G461" s="138"/>
      <c r="H461" s="139"/>
      <c r="I461" s="138"/>
      <c r="J461" s="139"/>
      <c r="K461" s="138"/>
      <c r="L461" s="139"/>
      <c r="M461" s="140" t="str">
        <f t="shared" si="181"/>
        <v/>
      </c>
      <c r="N461" s="534"/>
      <c r="O461" s="534"/>
      <c r="Q461" s="513">
        <f t="shared" si="183"/>
        <v>0</v>
      </c>
      <c r="R461" s="499" t="str">
        <f t="shared" ref="R461:R524" si="191">LEFT(F461,2)</f>
        <v/>
      </c>
      <c r="T461" s="522">
        <f t="shared" si="184"/>
        <v>0</v>
      </c>
      <c r="U461" s="523">
        <f t="shared" si="185"/>
        <v>0</v>
      </c>
      <c r="V461" s="522">
        <f t="shared" si="186"/>
        <v>0</v>
      </c>
      <c r="W461" s="523">
        <f t="shared" si="187"/>
        <v>0</v>
      </c>
      <c r="X461" s="522">
        <f t="shared" si="188"/>
        <v>0</v>
      </c>
      <c r="Y461" s="523">
        <f t="shared" si="189"/>
        <v>0</v>
      </c>
      <c r="AA461" s="517"/>
      <c r="AB461" s="517" t="e">
        <f t="shared" si="190"/>
        <v>#VALUE!</v>
      </c>
      <c r="AC461" s="524"/>
      <c r="AE461" s="519"/>
      <c r="AF461" s="519"/>
      <c r="AH461" s="499" t="str">
        <f t="shared" ref="AH461:AH524" si="192">LEFT($AC461,4)</f>
        <v/>
      </c>
    </row>
    <row r="462" spans="1:34" x14ac:dyDescent="0.2">
      <c r="A462" s="134"/>
      <c r="B462" s="156" t="str">
        <f t="shared" si="182"/>
        <v/>
      </c>
      <c r="C462" s="128" t="b">
        <f t="shared" si="178"/>
        <v>0</v>
      </c>
      <c r="D462" s="136"/>
      <c r="E462" s="143" t="b">
        <f t="shared" si="179"/>
        <v>0</v>
      </c>
      <c r="F462" s="137" t="str">
        <f t="shared" si="180"/>
        <v/>
      </c>
      <c r="G462" s="138"/>
      <c r="H462" s="139"/>
      <c r="I462" s="138"/>
      <c r="J462" s="139"/>
      <c r="K462" s="138"/>
      <c r="L462" s="139"/>
      <c r="M462" s="140" t="str">
        <f t="shared" si="181"/>
        <v/>
      </c>
      <c r="N462" s="534"/>
      <c r="O462" s="534"/>
      <c r="Q462" s="513">
        <f t="shared" si="183"/>
        <v>0</v>
      </c>
      <c r="R462" s="499" t="str">
        <f t="shared" si="191"/>
        <v/>
      </c>
      <c r="T462" s="522">
        <f t="shared" si="184"/>
        <v>0</v>
      </c>
      <c r="U462" s="523">
        <f t="shared" si="185"/>
        <v>0</v>
      </c>
      <c r="V462" s="522">
        <f t="shared" si="186"/>
        <v>0</v>
      </c>
      <c r="W462" s="523">
        <f t="shared" si="187"/>
        <v>0</v>
      </c>
      <c r="X462" s="522">
        <f t="shared" si="188"/>
        <v>0</v>
      </c>
      <c r="Y462" s="523">
        <f t="shared" si="189"/>
        <v>0</v>
      </c>
      <c r="AA462" s="517"/>
      <c r="AB462" s="517" t="e">
        <f t="shared" si="190"/>
        <v>#VALUE!</v>
      </c>
      <c r="AC462" s="524"/>
      <c r="AE462" s="519"/>
      <c r="AF462" s="519"/>
      <c r="AH462" s="499" t="str">
        <f t="shared" si="192"/>
        <v/>
      </c>
    </row>
    <row r="463" spans="1:34" x14ac:dyDescent="0.2">
      <c r="A463" s="134"/>
      <c r="B463" s="156" t="str">
        <f t="shared" si="182"/>
        <v/>
      </c>
      <c r="C463" s="128" t="b">
        <f t="shared" si="178"/>
        <v>0</v>
      </c>
      <c r="D463" s="136"/>
      <c r="E463" s="143" t="b">
        <f t="shared" si="179"/>
        <v>0</v>
      </c>
      <c r="F463" s="137" t="str">
        <f t="shared" si="180"/>
        <v/>
      </c>
      <c r="G463" s="138"/>
      <c r="H463" s="139"/>
      <c r="I463" s="138"/>
      <c r="J463" s="139"/>
      <c r="K463" s="138"/>
      <c r="L463" s="139"/>
      <c r="M463" s="140" t="str">
        <f t="shared" si="181"/>
        <v/>
      </c>
      <c r="N463" s="534"/>
      <c r="O463" s="534"/>
      <c r="Q463" s="513">
        <f t="shared" si="183"/>
        <v>0</v>
      </c>
      <c r="R463" s="499" t="str">
        <f t="shared" si="191"/>
        <v/>
      </c>
      <c r="T463" s="522">
        <f t="shared" si="184"/>
        <v>0</v>
      </c>
      <c r="U463" s="523">
        <f t="shared" si="185"/>
        <v>0</v>
      </c>
      <c r="V463" s="522">
        <f t="shared" si="186"/>
        <v>0</v>
      </c>
      <c r="W463" s="523">
        <f t="shared" si="187"/>
        <v>0</v>
      </c>
      <c r="X463" s="522">
        <f t="shared" si="188"/>
        <v>0</v>
      </c>
      <c r="Y463" s="523">
        <f t="shared" si="189"/>
        <v>0</v>
      </c>
      <c r="AA463" s="517"/>
      <c r="AB463" s="517" t="e">
        <f t="shared" si="190"/>
        <v>#VALUE!</v>
      </c>
      <c r="AC463" s="524"/>
      <c r="AE463" s="519"/>
      <c r="AF463" s="519"/>
      <c r="AH463" s="499" t="str">
        <f t="shared" si="192"/>
        <v/>
      </c>
    </row>
    <row r="464" spans="1:34" x14ac:dyDescent="0.2">
      <c r="A464" s="134"/>
      <c r="B464" s="156" t="str">
        <f t="shared" si="182"/>
        <v/>
      </c>
      <c r="C464" s="128" t="b">
        <f t="shared" si="178"/>
        <v>0</v>
      </c>
      <c r="D464" s="136"/>
      <c r="E464" s="143" t="b">
        <f t="shared" si="179"/>
        <v>0</v>
      </c>
      <c r="F464" s="137" t="str">
        <f t="shared" si="180"/>
        <v/>
      </c>
      <c r="G464" s="138"/>
      <c r="H464" s="139"/>
      <c r="I464" s="138"/>
      <c r="J464" s="139"/>
      <c r="K464" s="138"/>
      <c r="L464" s="139"/>
      <c r="M464" s="140" t="str">
        <f t="shared" si="181"/>
        <v/>
      </c>
      <c r="N464" s="534"/>
      <c r="O464" s="534"/>
      <c r="Q464" s="513">
        <f t="shared" si="183"/>
        <v>0</v>
      </c>
      <c r="R464" s="499" t="str">
        <f t="shared" si="191"/>
        <v/>
      </c>
      <c r="T464" s="522">
        <f t="shared" si="184"/>
        <v>0</v>
      </c>
      <c r="U464" s="523">
        <f t="shared" si="185"/>
        <v>0</v>
      </c>
      <c r="V464" s="522">
        <f t="shared" si="186"/>
        <v>0</v>
      </c>
      <c r="W464" s="523">
        <f t="shared" si="187"/>
        <v>0</v>
      </c>
      <c r="X464" s="522">
        <f t="shared" si="188"/>
        <v>0</v>
      </c>
      <c r="Y464" s="523">
        <f t="shared" si="189"/>
        <v>0</v>
      </c>
      <c r="AA464" s="517"/>
      <c r="AB464" s="517" t="e">
        <f t="shared" si="190"/>
        <v>#VALUE!</v>
      </c>
      <c r="AC464" s="524"/>
      <c r="AE464" s="519"/>
      <c r="AF464" s="519"/>
      <c r="AH464" s="499" t="str">
        <f t="shared" si="192"/>
        <v/>
      </c>
    </row>
    <row r="465" spans="1:34" ht="13.5" thickBot="1" x14ac:dyDescent="0.25">
      <c r="A465" s="179"/>
      <c r="B465" s="156" t="str">
        <f t="shared" si="182"/>
        <v/>
      </c>
      <c r="C465" s="128" t="b">
        <f t="shared" si="178"/>
        <v>0</v>
      </c>
      <c r="D465" s="180"/>
      <c r="E465" s="143" t="b">
        <f t="shared" si="179"/>
        <v>0</v>
      </c>
      <c r="F465" s="137" t="str">
        <f t="shared" si="180"/>
        <v/>
      </c>
      <c r="G465" s="138"/>
      <c r="H465" s="139"/>
      <c r="I465" s="138"/>
      <c r="J465" s="139"/>
      <c r="K465" s="138"/>
      <c r="L465" s="139"/>
      <c r="M465" s="140" t="str">
        <f t="shared" si="181"/>
        <v/>
      </c>
      <c r="N465" s="534"/>
      <c r="O465" s="534"/>
      <c r="Q465" s="513">
        <f t="shared" si="183"/>
        <v>0</v>
      </c>
      <c r="R465" s="499" t="str">
        <f t="shared" si="191"/>
        <v/>
      </c>
      <c r="T465" s="522">
        <f t="shared" si="184"/>
        <v>0</v>
      </c>
      <c r="U465" s="523">
        <f t="shared" si="185"/>
        <v>0</v>
      </c>
      <c r="V465" s="522">
        <f t="shared" si="186"/>
        <v>0</v>
      </c>
      <c r="W465" s="523">
        <f t="shared" si="187"/>
        <v>0</v>
      </c>
      <c r="X465" s="522">
        <f t="shared" si="188"/>
        <v>0</v>
      </c>
      <c r="Y465" s="523">
        <f t="shared" si="189"/>
        <v>0</v>
      </c>
      <c r="AA465" s="517"/>
      <c r="AB465" s="517" t="e">
        <f t="shared" si="190"/>
        <v>#VALUE!</v>
      </c>
      <c r="AC465" s="524"/>
      <c r="AE465" s="519"/>
      <c r="AF465" s="519"/>
      <c r="AH465" s="499" t="str">
        <f t="shared" si="192"/>
        <v/>
      </c>
    </row>
    <row r="466" spans="1:34" ht="14.25" thickTop="1" thickBot="1" x14ac:dyDescent="0.25">
      <c r="A466" s="163"/>
      <c r="B466" s="164"/>
      <c r="C466" s="165"/>
      <c r="D466" s="166"/>
      <c r="E466" s="166"/>
      <c r="F466" s="167"/>
      <c r="G466" s="168"/>
      <c r="H466" s="168"/>
      <c r="I466" s="168"/>
      <c r="J466" s="168"/>
      <c r="K466" s="168"/>
      <c r="L466" s="168"/>
      <c r="M466" s="169" t="str">
        <f>IF(SUM(G466:L466)&gt;0.00001,M465+G466-H466+K466-L466,"")</f>
        <v/>
      </c>
      <c r="N466" s="534"/>
      <c r="O466" s="534"/>
      <c r="Q466" s="513"/>
      <c r="T466" s="522">
        <f t="shared" si="184"/>
        <v>0</v>
      </c>
      <c r="U466" s="523">
        <f t="shared" si="185"/>
        <v>0</v>
      </c>
      <c r="V466" s="522">
        <f t="shared" si="186"/>
        <v>0</v>
      </c>
      <c r="W466" s="523">
        <f t="shared" si="187"/>
        <v>0</v>
      </c>
      <c r="X466" s="522">
        <f t="shared" si="188"/>
        <v>0</v>
      </c>
      <c r="Y466" s="523">
        <f t="shared" si="189"/>
        <v>0</v>
      </c>
      <c r="AA466" s="517"/>
      <c r="AB466" s="517"/>
      <c r="AC466" s="530"/>
      <c r="AE466" s="519"/>
      <c r="AF466" s="519"/>
      <c r="AH466" s="499" t="str">
        <f t="shared" si="192"/>
        <v/>
      </c>
    </row>
    <row r="467" spans="1:34" ht="13.5" thickTop="1" x14ac:dyDescent="0.2">
      <c r="A467" s="702" t="s">
        <v>15</v>
      </c>
      <c r="B467" s="703"/>
      <c r="C467" s="703"/>
      <c r="D467" s="703"/>
      <c r="E467" s="703"/>
      <c r="F467" s="703"/>
      <c r="G467" s="708" t="s">
        <v>9</v>
      </c>
      <c r="H467" s="708"/>
      <c r="I467" s="697" t="str">
        <f>I8</f>
        <v>BANCA XXXX</v>
      </c>
      <c r="J467" s="698"/>
      <c r="K467" s="696" t="str">
        <f>K8</f>
        <v>BANCA Agricola pop</v>
      </c>
      <c r="L467" s="696"/>
      <c r="M467" s="692" t="s">
        <v>7</v>
      </c>
      <c r="N467" s="505"/>
      <c r="O467" s="505"/>
      <c r="Q467" s="513"/>
      <c r="T467" s="522" t="str">
        <f t="shared" si="184"/>
        <v>C A S S A</v>
      </c>
      <c r="U467" s="523">
        <f t="shared" si="185"/>
        <v>0</v>
      </c>
      <c r="V467" s="522" t="str">
        <f t="shared" si="186"/>
        <v>BANCA XXXX</v>
      </c>
      <c r="W467" s="523">
        <f t="shared" si="187"/>
        <v>0</v>
      </c>
      <c r="X467" s="522" t="str">
        <f t="shared" si="188"/>
        <v>BANCA Agricola pop</v>
      </c>
      <c r="Y467" s="523">
        <f t="shared" si="189"/>
        <v>0</v>
      </c>
      <c r="AA467" s="517"/>
      <c r="AB467" s="517"/>
      <c r="AC467" s="530"/>
      <c r="AE467" s="519"/>
      <c r="AF467" s="519"/>
      <c r="AH467" s="499" t="str">
        <f t="shared" si="192"/>
        <v/>
      </c>
    </row>
    <row r="468" spans="1:34" x14ac:dyDescent="0.2">
      <c r="A468" s="704"/>
      <c r="B468" s="705"/>
      <c r="C468" s="705"/>
      <c r="D468" s="705"/>
      <c r="E468" s="705"/>
      <c r="F468" s="705"/>
      <c r="G468" s="152" t="s">
        <v>2</v>
      </c>
      <c r="H468" s="152" t="s">
        <v>3</v>
      </c>
      <c r="I468" s="152" t="s">
        <v>2</v>
      </c>
      <c r="J468" s="152" t="s">
        <v>3</v>
      </c>
      <c r="K468" s="152" t="s">
        <v>2</v>
      </c>
      <c r="L468" s="152" t="s">
        <v>3</v>
      </c>
      <c r="M468" s="693"/>
      <c r="N468" s="505"/>
      <c r="O468" s="505"/>
      <c r="Q468" s="513"/>
      <c r="T468" s="522" t="str">
        <f t="shared" si="184"/>
        <v>ENTRATE</v>
      </c>
      <c r="U468" s="523" t="str">
        <f t="shared" si="185"/>
        <v>USCITE</v>
      </c>
      <c r="V468" s="522" t="str">
        <f t="shared" si="186"/>
        <v>ENTRATE</v>
      </c>
      <c r="W468" s="523" t="str">
        <f t="shared" si="187"/>
        <v>USCITE</v>
      </c>
      <c r="X468" s="522" t="str">
        <f t="shared" si="188"/>
        <v>ENTRATE</v>
      </c>
      <c r="Y468" s="523" t="str">
        <f t="shared" si="189"/>
        <v>USCITE</v>
      </c>
      <c r="AA468" s="517"/>
      <c r="AB468" s="517"/>
      <c r="AC468" s="530"/>
      <c r="AE468" s="519"/>
      <c r="AF468" s="519"/>
      <c r="AH468" s="499" t="str">
        <f t="shared" si="192"/>
        <v/>
      </c>
    </row>
    <row r="469" spans="1:34" x14ac:dyDescent="0.2">
      <c r="A469" s="694" t="s">
        <v>12</v>
      </c>
      <c r="B469" s="695"/>
      <c r="C469" s="695"/>
      <c r="D469" s="695"/>
      <c r="E469" s="695"/>
      <c r="F469" s="695"/>
      <c r="G469" s="153">
        <f t="shared" ref="G469:L469" si="193">SUM(G440:G465)</f>
        <v>0</v>
      </c>
      <c r="H469" s="153">
        <f t="shared" si="193"/>
        <v>0</v>
      </c>
      <c r="I469" s="153">
        <f t="shared" si="193"/>
        <v>0</v>
      </c>
      <c r="J469" s="153">
        <f t="shared" si="193"/>
        <v>0</v>
      </c>
      <c r="K469" s="153">
        <f t="shared" si="193"/>
        <v>0</v>
      </c>
      <c r="L469" s="153">
        <f t="shared" si="193"/>
        <v>0</v>
      </c>
      <c r="M469" s="154">
        <f>G469-H469+I469-J469+K469-L469</f>
        <v>0</v>
      </c>
      <c r="N469" s="534"/>
      <c r="O469" s="534"/>
      <c r="Q469" s="513"/>
      <c r="T469" s="522">
        <f t="shared" si="184"/>
        <v>0</v>
      </c>
      <c r="U469" s="523">
        <f t="shared" si="185"/>
        <v>0</v>
      </c>
      <c r="V469" s="522">
        <f t="shared" si="186"/>
        <v>0</v>
      </c>
      <c r="W469" s="523">
        <f t="shared" si="187"/>
        <v>0</v>
      </c>
      <c r="X469" s="522">
        <f t="shared" si="188"/>
        <v>0</v>
      </c>
      <c r="Y469" s="523">
        <f t="shared" si="189"/>
        <v>0</v>
      </c>
      <c r="AA469" s="517"/>
      <c r="AB469" s="517"/>
      <c r="AC469" s="530"/>
      <c r="AE469" s="519"/>
      <c r="AF469" s="519"/>
      <c r="AH469" s="499" t="str">
        <f t="shared" si="192"/>
        <v/>
      </c>
    </row>
    <row r="470" spans="1:34" x14ac:dyDescent="0.2">
      <c r="A470" s="694" t="s">
        <v>14</v>
      </c>
      <c r="B470" s="695"/>
      <c r="C470" s="695"/>
      <c r="D470" s="695"/>
      <c r="E470" s="695"/>
      <c r="F470" s="695"/>
      <c r="G470" s="153">
        <f t="shared" ref="G470:M470" si="194">G438</f>
        <v>434.24</v>
      </c>
      <c r="H470" s="153">
        <f t="shared" si="194"/>
        <v>0</v>
      </c>
      <c r="I470" s="153">
        <f t="shared" si="194"/>
        <v>17740.45</v>
      </c>
      <c r="J470" s="153">
        <f t="shared" si="194"/>
        <v>29.94</v>
      </c>
      <c r="K470" s="153">
        <f t="shared" si="194"/>
        <v>95.99</v>
      </c>
      <c r="L470" s="153">
        <f t="shared" si="194"/>
        <v>0</v>
      </c>
      <c r="M470" s="154">
        <f t="shared" si="194"/>
        <v>18240.740000000005</v>
      </c>
      <c r="N470" s="534"/>
      <c r="O470" s="534"/>
      <c r="Q470" s="513"/>
      <c r="T470" s="522">
        <f t="shared" si="184"/>
        <v>434.24</v>
      </c>
      <c r="U470" s="523">
        <f t="shared" si="185"/>
        <v>0</v>
      </c>
      <c r="V470" s="522">
        <f t="shared" si="186"/>
        <v>17740.45</v>
      </c>
      <c r="W470" s="523">
        <f t="shared" si="187"/>
        <v>29.94</v>
      </c>
      <c r="X470" s="522">
        <f t="shared" si="188"/>
        <v>95.99</v>
      </c>
      <c r="Y470" s="523">
        <f t="shared" si="189"/>
        <v>0</v>
      </c>
      <c r="AA470" s="517"/>
      <c r="AB470" s="517"/>
      <c r="AC470" s="530"/>
      <c r="AE470" s="519"/>
      <c r="AF470" s="519"/>
      <c r="AH470" s="499" t="str">
        <f t="shared" si="192"/>
        <v/>
      </c>
    </row>
    <row r="471" spans="1:34" x14ac:dyDescent="0.2">
      <c r="A471" s="700" t="s">
        <v>13</v>
      </c>
      <c r="B471" s="701"/>
      <c r="C471" s="701"/>
      <c r="D471" s="701"/>
      <c r="E471" s="701"/>
      <c r="F471" s="701"/>
      <c r="G471" s="153">
        <f t="shared" ref="G471:M471" si="195">G469+G470</f>
        <v>434.24</v>
      </c>
      <c r="H471" s="153">
        <f t="shared" si="195"/>
        <v>0</v>
      </c>
      <c r="I471" s="153">
        <f t="shared" si="195"/>
        <v>17740.45</v>
      </c>
      <c r="J471" s="153">
        <f t="shared" si="195"/>
        <v>29.94</v>
      </c>
      <c r="K471" s="153">
        <f t="shared" si="195"/>
        <v>95.99</v>
      </c>
      <c r="L471" s="153">
        <f t="shared" si="195"/>
        <v>0</v>
      </c>
      <c r="M471" s="154">
        <f t="shared" si="195"/>
        <v>18240.740000000005</v>
      </c>
      <c r="N471" s="534"/>
      <c r="O471" s="534"/>
      <c r="Q471" s="513"/>
      <c r="T471" s="522">
        <f t="shared" si="184"/>
        <v>434.24</v>
      </c>
      <c r="U471" s="523">
        <f t="shared" si="185"/>
        <v>0</v>
      </c>
      <c r="V471" s="522">
        <f t="shared" si="186"/>
        <v>17740.45</v>
      </c>
      <c r="W471" s="523">
        <f t="shared" si="187"/>
        <v>29.94</v>
      </c>
      <c r="X471" s="522">
        <f t="shared" si="188"/>
        <v>95.99</v>
      </c>
      <c r="Y471" s="523">
        <f t="shared" si="189"/>
        <v>0</v>
      </c>
      <c r="AA471" s="517"/>
      <c r="AB471" s="517"/>
      <c r="AC471" s="530"/>
      <c r="AE471" s="519"/>
      <c r="AF471" s="519"/>
      <c r="AH471" s="499" t="str">
        <f t="shared" si="192"/>
        <v/>
      </c>
    </row>
    <row r="472" spans="1:34" ht="13.5" thickBot="1" x14ac:dyDescent="0.25">
      <c r="A472" s="706" t="s">
        <v>16</v>
      </c>
      <c r="B472" s="707"/>
      <c r="C472" s="707"/>
      <c r="D472" s="707"/>
      <c r="E472" s="707"/>
      <c r="F472" s="707"/>
      <c r="G472" s="699">
        <f>G471-H471</f>
        <v>434.24</v>
      </c>
      <c r="H472" s="699"/>
      <c r="I472" s="699">
        <f>I471-J471</f>
        <v>17710.510000000002</v>
      </c>
      <c r="J472" s="699"/>
      <c r="K472" s="699">
        <f>K471-L471</f>
        <v>95.99</v>
      </c>
      <c r="L472" s="699"/>
      <c r="M472" s="155">
        <f>G472+I472+K472</f>
        <v>18240.740000000005</v>
      </c>
      <c r="N472" s="536"/>
      <c r="O472" s="536"/>
      <c r="Q472" s="513"/>
      <c r="T472" s="522">
        <f t="shared" si="184"/>
        <v>434.24</v>
      </c>
      <c r="U472" s="523">
        <f t="shared" si="185"/>
        <v>0</v>
      </c>
      <c r="V472" s="522">
        <f t="shared" si="186"/>
        <v>17710.510000000002</v>
      </c>
      <c r="W472" s="523">
        <f t="shared" si="187"/>
        <v>0</v>
      </c>
      <c r="X472" s="522">
        <f t="shared" si="188"/>
        <v>95.99</v>
      </c>
      <c r="Y472" s="523">
        <f t="shared" si="189"/>
        <v>0</v>
      </c>
      <c r="AA472" s="517"/>
      <c r="AB472" s="517"/>
      <c r="AC472" s="530"/>
      <c r="AE472" s="519"/>
      <c r="AF472" s="519"/>
      <c r="AH472" s="499" t="str">
        <f t="shared" si="192"/>
        <v/>
      </c>
    </row>
    <row r="473" spans="1:34" ht="13.5" thickTop="1" x14ac:dyDescent="0.2">
      <c r="A473" s="160"/>
      <c r="B473" s="156" t="str">
        <f>IF(Q473&gt;0.00001,B465+1,"")</f>
        <v/>
      </c>
      <c r="C473" s="128" t="b">
        <f t="shared" ref="C473:C498" si="196">IF(G473+I473+K473&gt;0,"e",IF(H473+J473+L473&gt;0,"u",IF(G473+H473+I473+J473+K473+L473&lt;0,"")))</f>
        <v>0</v>
      </c>
      <c r="D473" s="161"/>
      <c r="E473" s="143" t="b">
        <f t="shared" ref="E473:E498" si="197">IF(Q473&gt;0.0001,1)</f>
        <v>0</v>
      </c>
      <c r="F473" s="137" t="str">
        <f t="shared" ref="F473:F498" si="198">AH473</f>
        <v/>
      </c>
      <c r="G473" s="157"/>
      <c r="H473" s="158"/>
      <c r="I473" s="157"/>
      <c r="J473" s="158"/>
      <c r="K473" s="157"/>
      <c r="L473" s="158"/>
      <c r="M473" s="159" t="str">
        <f t="shared" ref="M473:M498" si="199">IF(SUM(G473:L473)&gt;0.00001,M472+G473-H473+I473-J473+K473-L473,"")</f>
        <v/>
      </c>
      <c r="N473" s="534"/>
      <c r="O473" s="534"/>
      <c r="Q473" s="513">
        <f t="shared" si="183"/>
        <v>0</v>
      </c>
      <c r="R473" s="499" t="str">
        <f t="shared" si="191"/>
        <v/>
      </c>
      <c r="T473" s="522">
        <f t="shared" si="184"/>
        <v>0</v>
      </c>
      <c r="U473" s="523">
        <f t="shared" si="185"/>
        <v>0</v>
      </c>
      <c r="V473" s="522">
        <f t="shared" si="186"/>
        <v>0</v>
      </c>
      <c r="W473" s="523">
        <f t="shared" si="187"/>
        <v>0</v>
      </c>
      <c r="X473" s="522">
        <f t="shared" si="188"/>
        <v>0</v>
      </c>
      <c r="Y473" s="523">
        <f t="shared" si="189"/>
        <v>0</v>
      </c>
      <c r="AA473" s="517"/>
      <c r="AB473" s="517" t="e">
        <f t="shared" si="190"/>
        <v>#VALUE!</v>
      </c>
      <c r="AC473" s="524"/>
      <c r="AE473" s="519"/>
      <c r="AF473" s="519"/>
      <c r="AH473" s="499" t="str">
        <f t="shared" si="192"/>
        <v/>
      </c>
    </row>
    <row r="474" spans="1:34" x14ac:dyDescent="0.2">
      <c r="A474" s="134"/>
      <c r="B474" s="135" t="str">
        <f t="shared" ref="B474:B498" si="200">IF(Q474&gt;0.00001,B473+1,"")</f>
        <v/>
      </c>
      <c r="C474" s="128" t="b">
        <f t="shared" si="196"/>
        <v>0</v>
      </c>
      <c r="D474" s="136"/>
      <c r="E474" s="143" t="b">
        <f t="shared" si="197"/>
        <v>0</v>
      </c>
      <c r="F474" s="137" t="str">
        <f t="shared" si="198"/>
        <v/>
      </c>
      <c r="G474" s="138"/>
      <c r="H474" s="139"/>
      <c r="I474" s="138"/>
      <c r="J474" s="139"/>
      <c r="K474" s="138"/>
      <c r="L474" s="139"/>
      <c r="M474" s="140" t="str">
        <f t="shared" si="199"/>
        <v/>
      </c>
      <c r="N474" s="534"/>
      <c r="O474" s="534"/>
      <c r="Q474" s="513">
        <f t="shared" si="183"/>
        <v>0</v>
      </c>
      <c r="R474" s="499" t="str">
        <f t="shared" si="191"/>
        <v/>
      </c>
      <c r="T474" s="522">
        <f t="shared" si="184"/>
        <v>0</v>
      </c>
      <c r="U474" s="523">
        <f t="shared" si="185"/>
        <v>0</v>
      </c>
      <c r="V474" s="522">
        <f t="shared" si="186"/>
        <v>0</v>
      </c>
      <c r="W474" s="523">
        <f t="shared" si="187"/>
        <v>0</v>
      </c>
      <c r="X474" s="522">
        <f t="shared" si="188"/>
        <v>0</v>
      </c>
      <c r="Y474" s="523">
        <f t="shared" si="189"/>
        <v>0</v>
      </c>
      <c r="AA474" s="517"/>
      <c r="AB474" s="517" t="e">
        <f t="shared" si="190"/>
        <v>#VALUE!</v>
      </c>
      <c r="AC474" s="524"/>
      <c r="AE474" s="519"/>
      <c r="AF474" s="519"/>
      <c r="AH474" s="499" t="str">
        <f t="shared" si="192"/>
        <v/>
      </c>
    </row>
    <row r="475" spans="1:34" x14ac:dyDescent="0.2">
      <c r="A475" s="134"/>
      <c r="B475" s="135" t="str">
        <f t="shared" si="200"/>
        <v/>
      </c>
      <c r="C475" s="128" t="b">
        <f t="shared" si="196"/>
        <v>0</v>
      </c>
      <c r="D475" s="136"/>
      <c r="E475" s="143" t="b">
        <f t="shared" si="197"/>
        <v>0</v>
      </c>
      <c r="F475" s="137" t="str">
        <f t="shared" si="198"/>
        <v/>
      </c>
      <c r="G475" s="138"/>
      <c r="H475" s="139"/>
      <c r="I475" s="138"/>
      <c r="J475" s="139"/>
      <c r="K475" s="138"/>
      <c r="L475" s="139"/>
      <c r="M475" s="140" t="str">
        <f t="shared" si="199"/>
        <v/>
      </c>
      <c r="N475" s="534"/>
      <c r="O475" s="534"/>
      <c r="Q475" s="513">
        <f t="shared" si="183"/>
        <v>0</v>
      </c>
      <c r="R475" s="499" t="str">
        <f t="shared" si="191"/>
        <v/>
      </c>
      <c r="T475" s="522">
        <f t="shared" si="184"/>
        <v>0</v>
      </c>
      <c r="U475" s="523">
        <f t="shared" si="185"/>
        <v>0</v>
      </c>
      <c r="V475" s="522">
        <f t="shared" si="186"/>
        <v>0</v>
      </c>
      <c r="W475" s="523">
        <f t="shared" si="187"/>
        <v>0</v>
      </c>
      <c r="X475" s="522">
        <f t="shared" si="188"/>
        <v>0</v>
      </c>
      <c r="Y475" s="523">
        <f t="shared" si="189"/>
        <v>0</v>
      </c>
      <c r="AA475" s="517"/>
      <c r="AB475" s="517" t="e">
        <f t="shared" si="190"/>
        <v>#VALUE!</v>
      </c>
      <c r="AC475" s="524"/>
      <c r="AE475" s="519"/>
      <c r="AF475" s="519"/>
      <c r="AH475" s="499" t="str">
        <f t="shared" si="192"/>
        <v/>
      </c>
    </row>
    <row r="476" spans="1:34" x14ac:dyDescent="0.2">
      <c r="A476" s="134"/>
      <c r="B476" s="135" t="str">
        <f t="shared" si="200"/>
        <v/>
      </c>
      <c r="C476" s="128" t="b">
        <f t="shared" si="196"/>
        <v>0</v>
      </c>
      <c r="D476" s="136"/>
      <c r="E476" s="143" t="b">
        <f t="shared" si="197"/>
        <v>0</v>
      </c>
      <c r="F476" s="137" t="str">
        <f t="shared" si="198"/>
        <v/>
      </c>
      <c r="G476" s="138"/>
      <c r="H476" s="139"/>
      <c r="I476" s="138"/>
      <c r="J476" s="139"/>
      <c r="K476" s="138"/>
      <c r="L476" s="139"/>
      <c r="M476" s="140" t="str">
        <f t="shared" si="199"/>
        <v/>
      </c>
      <c r="N476" s="534"/>
      <c r="O476" s="534"/>
      <c r="Q476" s="513">
        <f t="shared" si="183"/>
        <v>0</v>
      </c>
      <c r="R476" s="499" t="str">
        <f t="shared" si="191"/>
        <v/>
      </c>
      <c r="T476" s="522">
        <f t="shared" si="184"/>
        <v>0</v>
      </c>
      <c r="U476" s="523">
        <f t="shared" si="185"/>
        <v>0</v>
      </c>
      <c r="V476" s="522">
        <f t="shared" si="186"/>
        <v>0</v>
      </c>
      <c r="W476" s="523">
        <f t="shared" si="187"/>
        <v>0</v>
      </c>
      <c r="X476" s="522">
        <f t="shared" si="188"/>
        <v>0</v>
      </c>
      <c r="Y476" s="523">
        <f t="shared" si="189"/>
        <v>0</v>
      </c>
      <c r="AA476" s="517"/>
      <c r="AB476" s="517" t="e">
        <f t="shared" si="190"/>
        <v>#VALUE!</v>
      </c>
      <c r="AC476" s="524"/>
      <c r="AE476" s="519"/>
      <c r="AF476" s="519"/>
      <c r="AH476" s="499" t="str">
        <f t="shared" si="192"/>
        <v/>
      </c>
    </row>
    <row r="477" spans="1:34" x14ac:dyDescent="0.2">
      <c r="A477" s="134"/>
      <c r="B477" s="135" t="str">
        <f t="shared" si="200"/>
        <v/>
      </c>
      <c r="C477" s="128" t="b">
        <f t="shared" si="196"/>
        <v>0</v>
      </c>
      <c r="D477" s="136"/>
      <c r="E477" s="143" t="b">
        <f t="shared" si="197"/>
        <v>0</v>
      </c>
      <c r="F477" s="137" t="str">
        <f t="shared" si="198"/>
        <v/>
      </c>
      <c r="G477" s="138"/>
      <c r="H477" s="139"/>
      <c r="I477" s="138"/>
      <c r="J477" s="139"/>
      <c r="K477" s="138"/>
      <c r="L477" s="139"/>
      <c r="M477" s="140" t="str">
        <f t="shared" si="199"/>
        <v/>
      </c>
      <c r="N477" s="534"/>
      <c r="O477" s="534"/>
      <c r="Q477" s="513">
        <f t="shared" si="183"/>
        <v>0</v>
      </c>
      <c r="R477" s="499" t="str">
        <f t="shared" si="191"/>
        <v/>
      </c>
      <c r="T477" s="522">
        <f t="shared" si="184"/>
        <v>0</v>
      </c>
      <c r="U477" s="523">
        <f t="shared" si="185"/>
        <v>0</v>
      </c>
      <c r="V477" s="522">
        <f t="shared" si="186"/>
        <v>0</v>
      </c>
      <c r="W477" s="523">
        <f t="shared" si="187"/>
        <v>0</v>
      </c>
      <c r="X477" s="522">
        <f t="shared" si="188"/>
        <v>0</v>
      </c>
      <c r="Y477" s="523">
        <f t="shared" si="189"/>
        <v>0</v>
      </c>
      <c r="AA477" s="517"/>
      <c r="AB477" s="517" t="e">
        <f t="shared" si="190"/>
        <v>#VALUE!</v>
      </c>
      <c r="AC477" s="524"/>
      <c r="AE477" s="519"/>
      <c r="AF477" s="519"/>
      <c r="AH477" s="499" t="str">
        <f t="shared" si="192"/>
        <v/>
      </c>
    </row>
    <row r="478" spans="1:34" x14ac:dyDescent="0.2">
      <c r="A478" s="134"/>
      <c r="B478" s="135" t="str">
        <f t="shared" si="200"/>
        <v/>
      </c>
      <c r="C478" s="128" t="b">
        <f t="shared" si="196"/>
        <v>0</v>
      </c>
      <c r="D478" s="136"/>
      <c r="E478" s="143" t="b">
        <f t="shared" si="197"/>
        <v>0</v>
      </c>
      <c r="F478" s="137" t="str">
        <f t="shared" si="198"/>
        <v/>
      </c>
      <c r="G478" s="138"/>
      <c r="H478" s="139"/>
      <c r="I478" s="138"/>
      <c r="J478" s="139"/>
      <c r="K478" s="138"/>
      <c r="L478" s="139"/>
      <c r="M478" s="140" t="str">
        <f t="shared" si="199"/>
        <v/>
      </c>
      <c r="N478" s="534"/>
      <c r="O478" s="534"/>
      <c r="Q478" s="513">
        <f t="shared" si="183"/>
        <v>0</v>
      </c>
      <c r="R478" s="499" t="str">
        <f t="shared" si="191"/>
        <v/>
      </c>
      <c r="T478" s="522">
        <f t="shared" si="184"/>
        <v>0</v>
      </c>
      <c r="U478" s="523">
        <f t="shared" si="185"/>
        <v>0</v>
      </c>
      <c r="V478" s="522">
        <f t="shared" si="186"/>
        <v>0</v>
      </c>
      <c r="W478" s="523">
        <f t="shared" si="187"/>
        <v>0</v>
      </c>
      <c r="X478" s="522">
        <f t="shared" si="188"/>
        <v>0</v>
      </c>
      <c r="Y478" s="523">
        <f t="shared" si="189"/>
        <v>0</v>
      </c>
      <c r="AA478" s="517"/>
      <c r="AB478" s="517" t="e">
        <f t="shared" si="190"/>
        <v>#VALUE!</v>
      </c>
      <c r="AC478" s="524"/>
      <c r="AE478" s="519"/>
      <c r="AF478" s="519"/>
      <c r="AH478" s="499" t="str">
        <f t="shared" si="192"/>
        <v/>
      </c>
    </row>
    <row r="479" spans="1:34" x14ac:dyDescent="0.2">
      <c r="A479" s="134"/>
      <c r="B479" s="135" t="str">
        <f t="shared" si="200"/>
        <v/>
      </c>
      <c r="C479" s="128" t="b">
        <f t="shared" si="196"/>
        <v>0</v>
      </c>
      <c r="D479" s="136"/>
      <c r="E479" s="143" t="b">
        <f t="shared" si="197"/>
        <v>0</v>
      </c>
      <c r="F479" s="137" t="str">
        <f t="shared" si="198"/>
        <v/>
      </c>
      <c r="G479" s="138"/>
      <c r="H479" s="139"/>
      <c r="I479" s="138"/>
      <c r="J479" s="139"/>
      <c r="K479" s="138"/>
      <c r="L479" s="139"/>
      <c r="M479" s="140" t="str">
        <f t="shared" si="199"/>
        <v/>
      </c>
      <c r="N479" s="534"/>
      <c r="O479" s="534"/>
      <c r="Q479" s="513">
        <f t="shared" si="183"/>
        <v>0</v>
      </c>
      <c r="R479" s="499" t="str">
        <f t="shared" si="191"/>
        <v/>
      </c>
      <c r="T479" s="522">
        <f t="shared" si="184"/>
        <v>0</v>
      </c>
      <c r="U479" s="523">
        <f t="shared" si="185"/>
        <v>0</v>
      </c>
      <c r="V479" s="522">
        <f t="shared" si="186"/>
        <v>0</v>
      </c>
      <c r="W479" s="523">
        <f t="shared" si="187"/>
        <v>0</v>
      </c>
      <c r="X479" s="522">
        <f t="shared" si="188"/>
        <v>0</v>
      </c>
      <c r="Y479" s="523">
        <f t="shared" si="189"/>
        <v>0</v>
      </c>
      <c r="AA479" s="517"/>
      <c r="AB479" s="517" t="e">
        <f t="shared" si="190"/>
        <v>#VALUE!</v>
      </c>
      <c r="AC479" s="524"/>
      <c r="AE479" s="519"/>
      <c r="AF479" s="519"/>
      <c r="AH479" s="499" t="str">
        <f t="shared" si="192"/>
        <v/>
      </c>
    </row>
    <row r="480" spans="1:34" x14ac:dyDescent="0.2">
      <c r="A480" s="134"/>
      <c r="B480" s="135" t="str">
        <f t="shared" si="200"/>
        <v/>
      </c>
      <c r="C480" s="128" t="b">
        <f t="shared" si="196"/>
        <v>0</v>
      </c>
      <c r="D480" s="136"/>
      <c r="E480" s="143" t="b">
        <f t="shared" si="197"/>
        <v>0</v>
      </c>
      <c r="F480" s="137" t="str">
        <f t="shared" si="198"/>
        <v/>
      </c>
      <c r="G480" s="138"/>
      <c r="H480" s="139"/>
      <c r="I480" s="138"/>
      <c r="J480" s="139"/>
      <c r="K480" s="138"/>
      <c r="L480" s="139"/>
      <c r="M480" s="140" t="str">
        <f t="shared" si="199"/>
        <v/>
      </c>
      <c r="N480" s="534"/>
      <c r="O480" s="534"/>
      <c r="Q480" s="513">
        <f t="shared" ref="Q480:Q520" si="201">SUM(G480:L480)</f>
        <v>0</v>
      </c>
      <c r="R480" s="499" t="str">
        <f t="shared" si="191"/>
        <v/>
      </c>
      <c r="T480" s="522">
        <f t="shared" si="184"/>
        <v>0</v>
      </c>
      <c r="U480" s="523">
        <f t="shared" si="185"/>
        <v>0</v>
      </c>
      <c r="V480" s="522">
        <f t="shared" si="186"/>
        <v>0</v>
      </c>
      <c r="W480" s="523">
        <f t="shared" si="187"/>
        <v>0</v>
      </c>
      <c r="X480" s="522">
        <f t="shared" si="188"/>
        <v>0</v>
      </c>
      <c r="Y480" s="523">
        <f t="shared" si="189"/>
        <v>0</v>
      </c>
      <c r="AA480" s="517"/>
      <c r="AB480" s="517" t="e">
        <f t="shared" si="190"/>
        <v>#VALUE!</v>
      </c>
      <c r="AC480" s="524"/>
      <c r="AE480" s="519"/>
      <c r="AF480" s="519"/>
      <c r="AH480" s="499" t="str">
        <f t="shared" si="192"/>
        <v/>
      </c>
    </row>
    <row r="481" spans="1:34" x14ac:dyDescent="0.2">
      <c r="A481" s="134"/>
      <c r="B481" s="135" t="str">
        <f t="shared" si="200"/>
        <v/>
      </c>
      <c r="C481" s="128" t="b">
        <f t="shared" si="196"/>
        <v>0</v>
      </c>
      <c r="D481" s="136"/>
      <c r="E481" s="143" t="b">
        <f t="shared" si="197"/>
        <v>0</v>
      </c>
      <c r="F481" s="137" t="str">
        <f t="shared" si="198"/>
        <v/>
      </c>
      <c r="G481" s="138"/>
      <c r="H481" s="139"/>
      <c r="I481" s="138"/>
      <c r="J481" s="139"/>
      <c r="K481" s="138"/>
      <c r="L481" s="139"/>
      <c r="M481" s="140" t="str">
        <f t="shared" si="199"/>
        <v/>
      </c>
      <c r="N481" s="534"/>
      <c r="O481" s="534"/>
      <c r="Q481" s="513">
        <f t="shared" si="201"/>
        <v>0</v>
      </c>
      <c r="R481" s="499" t="str">
        <f t="shared" si="191"/>
        <v/>
      </c>
      <c r="T481" s="522">
        <f t="shared" si="184"/>
        <v>0</v>
      </c>
      <c r="U481" s="523">
        <f t="shared" si="185"/>
        <v>0</v>
      </c>
      <c r="V481" s="522">
        <f t="shared" si="186"/>
        <v>0</v>
      </c>
      <c r="W481" s="523">
        <f t="shared" si="187"/>
        <v>0</v>
      </c>
      <c r="X481" s="522">
        <f t="shared" si="188"/>
        <v>0</v>
      </c>
      <c r="Y481" s="523">
        <f t="shared" si="189"/>
        <v>0</v>
      </c>
      <c r="AA481" s="517"/>
      <c r="AB481" s="517" t="e">
        <f t="shared" si="190"/>
        <v>#VALUE!</v>
      </c>
      <c r="AC481" s="524"/>
      <c r="AE481" s="519"/>
      <c r="AF481" s="519"/>
      <c r="AH481" s="499" t="str">
        <f t="shared" si="192"/>
        <v/>
      </c>
    </row>
    <row r="482" spans="1:34" x14ac:dyDescent="0.2">
      <c r="A482" s="134"/>
      <c r="B482" s="135" t="str">
        <f t="shared" si="200"/>
        <v/>
      </c>
      <c r="C482" s="128" t="b">
        <f t="shared" si="196"/>
        <v>0</v>
      </c>
      <c r="D482" s="136"/>
      <c r="E482" s="143" t="b">
        <f t="shared" si="197"/>
        <v>0</v>
      </c>
      <c r="F482" s="137" t="str">
        <f t="shared" si="198"/>
        <v/>
      </c>
      <c r="G482" s="138"/>
      <c r="H482" s="139"/>
      <c r="I482" s="138"/>
      <c r="J482" s="139"/>
      <c r="K482" s="138"/>
      <c r="L482" s="139"/>
      <c r="M482" s="140" t="str">
        <f t="shared" si="199"/>
        <v/>
      </c>
      <c r="N482" s="534"/>
      <c r="O482" s="534"/>
      <c r="Q482" s="513">
        <f t="shared" si="201"/>
        <v>0</v>
      </c>
      <c r="R482" s="499" t="str">
        <f t="shared" si="191"/>
        <v/>
      </c>
      <c r="T482" s="522">
        <f t="shared" si="184"/>
        <v>0</v>
      </c>
      <c r="U482" s="523">
        <f t="shared" si="185"/>
        <v>0</v>
      </c>
      <c r="V482" s="522">
        <f t="shared" si="186"/>
        <v>0</v>
      </c>
      <c r="W482" s="523">
        <f t="shared" si="187"/>
        <v>0</v>
      </c>
      <c r="X482" s="522">
        <f t="shared" si="188"/>
        <v>0</v>
      </c>
      <c r="Y482" s="523">
        <f t="shared" si="189"/>
        <v>0</v>
      </c>
      <c r="AA482" s="517"/>
      <c r="AB482" s="517" t="e">
        <f t="shared" si="190"/>
        <v>#VALUE!</v>
      </c>
      <c r="AC482" s="524"/>
      <c r="AE482" s="519"/>
      <c r="AF482" s="519"/>
      <c r="AH482" s="499" t="str">
        <f t="shared" si="192"/>
        <v/>
      </c>
    </row>
    <row r="483" spans="1:34" x14ac:dyDescent="0.2">
      <c r="A483" s="134"/>
      <c r="B483" s="135" t="str">
        <f t="shared" si="200"/>
        <v/>
      </c>
      <c r="C483" s="128" t="b">
        <f t="shared" si="196"/>
        <v>0</v>
      </c>
      <c r="D483" s="136"/>
      <c r="E483" s="143" t="b">
        <f t="shared" si="197"/>
        <v>0</v>
      </c>
      <c r="F483" s="137" t="str">
        <f t="shared" si="198"/>
        <v/>
      </c>
      <c r="G483" s="138"/>
      <c r="H483" s="139"/>
      <c r="I483" s="138"/>
      <c r="J483" s="139"/>
      <c r="K483" s="138"/>
      <c r="L483" s="139"/>
      <c r="M483" s="140" t="str">
        <f t="shared" si="199"/>
        <v/>
      </c>
      <c r="N483" s="534"/>
      <c r="O483" s="534"/>
      <c r="Q483" s="513">
        <f t="shared" si="201"/>
        <v>0</v>
      </c>
      <c r="R483" s="499" t="str">
        <f t="shared" si="191"/>
        <v/>
      </c>
      <c r="T483" s="522">
        <f t="shared" si="184"/>
        <v>0</v>
      </c>
      <c r="U483" s="523">
        <f t="shared" si="185"/>
        <v>0</v>
      </c>
      <c r="V483" s="522">
        <f t="shared" si="186"/>
        <v>0</v>
      </c>
      <c r="W483" s="523">
        <f t="shared" si="187"/>
        <v>0</v>
      </c>
      <c r="X483" s="522">
        <f t="shared" si="188"/>
        <v>0</v>
      </c>
      <c r="Y483" s="523">
        <f t="shared" si="189"/>
        <v>0</v>
      </c>
      <c r="AA483" s="517"/>
      <c r="AB483" s="517" t="e">
        <f t="shared" si="190"/>
        <v>#VALUE!</v>
      </c>
      <c r="AC483" s="524"/>
      <c r="AE483" s="519"/>
      <c r="AF483" s="519"/>
      <c r="AH483" s="499" t="str">
        <f t="shared" si="192"/>
        <v/>
      </c>
    </row>
    <row r="484" spans="1:34" x14ac:dyDescent="0.2">
      <c r="A484" s="134"/>
      <c r="B484" s="135" t="str">
        <f t="shared" si="200"/>
        <v/>
      </c>
      <c r="C484" s="128" t="b">
        <f t="shared" si="196"/>
        <v>0</v>
      </c>
      <c r="D484" s="136"/>
      <c r="E484" s="143" t="b">
        <f t="shared" si="197"/>
        <v>0</v>
      </c>
      <c r="F484" s="137" t="str">
        <f t="shared" si="198"/>
        <v/>
      </c>
      <c r="G484" s="138"/>
      <c r="H484" s="139"/>
      <c r="I484" s="138"/>
      <c r="J484" s="139"/>
      <c r="K484" s="138"/>
      <c r="L484" s="139"/>
      <c r="M484" s="140" t="str">
        <f t="shared" si="199"/>
        <v/>
      </c>
      <c r="N484" s="534"/>
      <c r="O484" s="534"/>
      <c r="Q484" s="513">
        <f t="shared" si="201"/>
        <v>0</v>
      </c>
      <c r="R484" s="499" t="str">
        <f t="shared" si="191"/>
        <v/>
      </c>
      <c r="T484" s="522">
        <f t="shared" si="184"/>
        <v>0</v>
      </c>
      <c r="U484" s="523">
        <f t="shared" si="185"/>
        <v>0</v>
      </c>
      <c r="V484" s="522">
        <f t="shared" si="186"/>
        <v>0</v>
      </c>
      <c r="W484" s="523">
        <f t="shared" si="187"/>
        <v>0</v>
      </c>
      <c r="X484" s="522">
        <f t="shared" si="188"/>
        <v>0</v>
      </c>
      <c r="Y484" s="523">
        <f t="shared" si="189"/>
        <v>0</v>
      </c>
      <c r="AA484" s="517"/>
      <c r="AB484" s="517" t="e">
        <f t="shared" si="190"/>
        <v>#VALUE!</v>
      </c>
      <c r="AC484" s="524"/>
      <c r="AE484" s="519"/>
      <c r="AF484" s="519"/>
      <c r="AH484" s="499" t="str">
        <f t="shared" si="192"/>
        <v/>
      </c>
    </row>
    <row r="485" spans="1:34" x14ac:dyDescent="0.2">
      <c r="A485" s="134"/>
      <c r="B485" s="135" t="str">
        <f t="shared" si="200"/>
        <v/>
      </c>
      <c r="C485" s="128" t="b">
        <f t="shared" si="196"/>
        <v>0</v>
      </c>
      <c r="D485" s="136"/>
      <c r="E485" s="143" t="b">
        <f t="shared" si="197"/>
        <v>0</v>
      </c>
      <c r="F485" s="137" t="str">
        <f t="shared" si="198"/>
        <v/>
      </c>
      <c r="G485" s="138"/>
      <c r="H485" s="139"/>
      <c r="I485" s="138"/>
      <c r="J485" s="139"/>
      <c r="K485" s="138"/>
      <c r="L485" s="139"/>
      <c r="M485" s="140" t="str">
        <f t="shared" si="199"/>
        <v/>
      </c>
      <c r="N485" s="534"/>
      <c r="O485" s="534"/>
      <c r="Q485" s="513">
        <f t="shared" si="201"/>
        <v>0</v>
      </c>
      <c r="R485" s="499" t="str">
        <f t="shared" si="191"/>
        <v/>
      </c>
      <c r="T485" s="522">
        <f t="shared" si="184"/>
        <v>0</v>
      </c>
      <c r="U485" s="523">
        <f t="shared" si="185"/>
        <v>0</v>
      </c>
      <c r="V485" s="522">
        <f t="shared" si="186"/>
        <v>0</v>
      </c>
      <c r="W485" s="523">
        <f t="shared" si="187"/>
        <v>0</v>
      </c>
      <c r="X485" s="522">
        <f t="shared" si="188"/>
        <v>0</v>
      </c>
      <c r="Y485" s="523">
        <f t="shared" si="189"/>
        <v>0</v>
      </c>
      <c r="AA485" s="517"/>
      <c r="AB485" s="517" t="e">
        <f t="shared" si="190"/>
        <v>#VALUE!</v>
      </c>
      <c r="AC485" s="524"/>
      <c r="AE485" s="519"/>
      <c r="AF485" s="519"/>
      <c r="AH485" s="499" t="str">
        <f t="shared" si="192"/>
        <v/>
      </c>
    </row>
    <row r="486" spans="1:34" x14ac:dyDescent="0.2">
      <c r="A486" s="134"/>
      <c r="B486" s="135" t="str">
        <f t="shared" si="200"/>
        <v/>
      </c>
      <c r="C486" s="128" t="b">
        <f t="shared" si="196"/>
        <v>0</v>
      </c>
      <c r="D486" s="136"/>
      <c r="E486" s="143" t="b">
        <f t="shared" si="197"/>
        <v>0</v>
      </c>
      <c r="F486" s="137" t="str">
        <f t="shared" si="198"/>
        <v/>
      </c>
      <c r="G486" s="138"/>
      <c r="H486" s="139"/>
      <c r="I486" s="138"/>
      <c r="J486" s="139"/>
      <c r="K486" s="138"/>
      <c r="L486" s="139"/>
      <c r="M486" s="140" t="str">
        <f t="shared" si="199"/>
        <v/>
      </c>
      <c r="N486" s="534"/>
      <c r="O486" s="534"/>
      <c r="Q486" s="513">
        <f t="shared" si="201"/>
        <v>0</v>
      </c>
      <c r="R486" s="499" t="str">
        <f t="shared" si="191"/>
        <v/>
      </c>
      <c r="T486" s="522">
        <f t="shared" si="184"/>
        <v>0</v>
      </c>
      <c r="U486" s="523">
        <f t="shared" si="185"/>
        <v>0</v>
      </c>
      <c r="V486" s="522">
        <f t="shared" si="186"/>
        <v>0</v>
      </c>
      <c r="W486" s="523">
        <f t="shared" si="187"/>
        <v>0</v>
      </c>
      <c r="X486" s="522">
        <f t="shared" si="188"/>
        <v>0</v>
      </c>
      <c r="Y486" s="523">
        <f t="shared" si="189"/>
        <v>0</v>
      </c>
      <c r="AA486" s="517"/>
      <c r="AB486" s="517" t="e">
        <f t="shared" si="190"/>
        <v>#VALUE!</v>
      </c>
      <c r="AC486" s="524"/>
      <c r="AE486" s="519"/>
      <c r="AF486" s="519"/>
      <c r="AH486" s="499" t="str">
        <f t="shared" si="192"/>
        <v/>
      </c>
    </row>
    <row r="487" spans="1:34" x14ac:dyDescent="0.2">
      <c r="A487" s="134"/>
      <c r="B487" s="135" t="str">
        <f t="shared" si="200"/>
        <v/>
      </c>
      <c r="C487" s="128" t="b">
        <f t="shared" si="196"/>
        <v>0</v>
      </c>
      <c r="D487" s="136"/>
      <c r="E487" s="143" t="b">
        <f t="shared" si="197"/>
        <v>0</v>
      </c>
      <c r="F487" s="137" t="str">
        <f t="shared" si="198"/>
        <v/>
      </c>
      <c r="G487" s="138"/>
      <c r="H487" s="139"/>
      <c r="I487" s="138"/>
      <c r="J487" s="139"/>
      <c r="K487" s="138"/>
      <c r="L487" s="139"/>
      <c r="M487" s="140" t="str">
        <f t="shared" si="199"/>
        <v/>
      </c>
      <c r="N487" s="534"/>
      <c r="O487" s="534"/>
      <c r="Q487" s="513">
        <f t="shared" si="201"/>
        <v>0</v>
      </c>
      <c r="R487" s="499" t="str">
        <f t="shared" si="191"/>
        <v/>
      </c>
      <c r="T487" s="522">
        <f t="shared" si="184"/>
        <v>0</v>
      </c>
      <c r="U487" s="523">
        <f t="shared" si="185"/>
        <v>0</v>
      </c>
      <c r="V487" s="522">
        <f t="shared" si="186"/>
        <v>0</v>
      </c>
      <c r="W487" s="523">
        <f t="shared" si="187"/>
        <v>0</v>
      </c>
      <c r="X487" s="522">
        <f t="shared" si="188"/>
        <v>0</v>
      </c>
      <c r="Y487" s="523">
        <f t="shared" si="189"/>
        <v>0</v>
      </c>
      <c r="AA487" s="517"/>
      <c r="AB487" s="517" t="e">
        <f t="shared" si="190"/>
        <v>#VALUE!</v>
      </c>
      <c r="AC487" s="524"/>
      <c r="AE487" s="519"/>
      <c r="AF487" s="519"/>
      <c r="AH487" s="499" t="str">
        <f t="shared" si="192"/>
        <v/>
      </c>
    </row>
    <row r="488" spans="1:34" x14ac:dyDescent="0.2">
      <c r="A488" s="134"/>
      <c r="B488" s="135" t="str">
        <f t="shared" si="200"/>
        <v/>
      </c>
      <c r="C488" s="128" t="b">
        <f t="shared" si="196"/>
        <v>0</v>
      </c>
      <c r="D488" s="136"/>
      <c r="E488" s="143" t="b">
        <f t="shared" si="197"/>
        <v>0</v>
      </c>
      <c r="F488" s="137" t="str">
        <f t="shared" si="198"/>
        <v/>
      </c>
      <c r="G488" s="138"/>
      <c r="H488" s="139"/>
      <c r="I488" s="138"/>
      <c r="J488" s="139"/>
      <c r="K488" s="138"/>
      <c r="L488" s="139"/>
      <c r="M488" s="140" t="str">
        <f t="shared" si="199"/>
        <v/>
      </c>
      <c r="N488" s="534"/>
      <c r="O488" s="534"/>
      <c r="Q488" s="513">
        <f t="shared" si="201"/>
        <v>0</v>
      </c>
      <c r="R488" s="499" t="str">
        <f t="shared" si="191"/>
        <v/>
      </c>
      <c r="T488" s="522">
        <f t="shared" si="184"/>
        <v>0</v>
      </c>
      <c r="U488" s="523">
        <f t="shared" si="185"/>
        <v>0</v>
      </c>
      <c r="V488" s="522">
        <f t="shared" si="186"/>
        <v>0</v>
      </c>
      <c r="W488" s="523">
        <f t="shared" si="187"/>
        <v>0</v>
      </c>
      <c r="X488" s="522">
        <f t="shared" si="188"/>
        <v>0</v>
      </c>
      <c r="Y488" s="523">
        <f t="shared" si="189"/>
        <v>0</v>
      </c>
      <c r="AA488" s="517"/>
      <c r="AB488" s="517" t="e">
        <f t="shared" si="190"/>
        <v>#VALUE!</v>
      </c>
      <c r="AC488" s="524"/>
      <c r="AE488" s="519"/>
      <c r="AF488" s="519"/>
      <c r="AH488" s="499" t="str">
        <f t="shared" si="192"/>
        <v/>
      </c>
    </row>
    <row r="489" spans="1:34" x14ac:dyDescent="0.2">
      <c r="A489" s="134"/>
      <c r="B489" s="135" t="str">
        <f t="shared" si="200"/>
        <v/>
      </c>
      <c r="C489" s="128" t="b">
        <f t="shared" si="196"/>
        <v>0</v>
      </c>
      <c r="D489" s="136"/>
      <c r="E489" s="143" t="b">
        <f t="shared" si="197"/>
        <v>0</v>
      </c>
      <c r="F489" s="137" t="str">
        <f t="shared" si="198"/>
        <v/>
      </c>
      <c r="G489" s="138"/>
      <c r="H489" s="139"/>
      <c r="I489" s="138"/>
      <c r="J489" s="139"/>
      <c r="K489" s="138"/>
      <c r="L489" s="139"/>
      <c r="M489" s="140" t="str">
        <f t="shared" si="199"/>
        <v/>
      </c>
      <c r="N489" s="534"/>
      <c r="O489" s="534"/>
      <c r="Q489" s="513">
        <f t="shared" si="201"/>
        <v>0</v>
      </c>
      <c r="R489" s="499" t="str">
        <f t="shared" si="191"/>
        <v/>
      </c>
      <c r="T489" s="522">
        <f t="shared" si="184"/>
        <v>0</v>
      </c>
      <c r="U489" s="523">
        <f t="shared" si="185"/>
        <v>0</v>
      </c>
      <c r="V489" s="522">
        <f t="shared" si="186"/>
        <v>0</v>
      </c>
      <c r="W489" s="523">
        <f t="shared" si="187"/>
        <v>0</v>
      </c>
      <c r="X489" s="522">
        <f t="shared" si="188"/>
        <v>0</v>
      </c>
      <c r="Y489" s="523">
        <f t="shared" si="189"/>
        <v>0</v>
      </c>
      <c r="AA489" s="517"/>
      <c r="AB489" s="517" t="e">
        <f t="shared" si="190"/>
        <v>#VALUE!</v>
      </c>
      <c r="AC489" s="524"/>
      <c r="AE489" s="519"/>
      <c r="AF489" s="519"/>
      <c r="AH489" s="499" t="str">
        <f t="shared" si="192"/>
        <v/>
      </c>
    </row>
    <row r="490" spans="1:34" x14ac:dyDescent="0.2">
      <c r="A490" s="134"/>
      <c r="B490" s="135" t="str">
        <f t="shared" si="200"/>
        <v/>
      </c>
      <c r="C490" s="128" t="b">
        <f t="shared" si="196"/>
        <v>0</v>
      </c>
      <c r="D490" s="136"/>
      <c r="E490" s="143" t="b">
        <f t="shared" si="197"/>
        <v>0</v>
      </c>
      <c r="F490" s="137" t="str">
        <f t="shared" si="198"/>
        <v/>
      </c>
      <c r="G490" s="138"/>
      <c r="H490" s="139"/>
      <c r="I490" s="138"/>
      <c r="J490" s="139"/>
      <c r="K490" s="138"/>
      <c r="L490" s="139"/>
      <c r="M490" s="140" t="str">
        <f t="shared" si="199"/>
        <v/>
      </c>
      <c r="N490" s="534"/>
      <c r="O490" s="534"/>
      <c r="Q490" s="513">
        <f t="shared" si="201"/>
        <v>0</v>
      </c>
      <c r="R490" s="499" t="str">
        <f t="shared" si="191"/>
        <v/>
      </c>
      <c r="T490" s="522">
        <f t="shared" si="184"/>
        <v>0</v>
      </c>
      <c r="U490" s="523">
        <f t="shared" si="185"/>
        <v>0</v>
      </c>
      <c r="V490" s="522">
        <f t="shared" si="186"/>
        <v>0</v>
      </c>
      <c r="W490" s="523">
        <f t="shared" si="187"/>
        <v>0</v>
      </c>
      <c r="X490" s="522">
        <f t="shared" si="188"/>
        <v>0</v>
      </c>
      <c r="Y490" s="523">
        <f t="shared" si="189"/>
        <v>0</v>
      </c>
      <c r="AA490" s="517"/>
      <c r="AB490" s="517" t="e">
        <f t="shared" si="190"/>
        <v>#VALUE!</v>
      </c>
      <c r="AC490" s="524"/>
      <c r="AE490" s="519"/>
      <c r="AF490" s="519"/>
      <c r="AH490" s="499" t="str">
        <f t="shared" si="192"/>
        <v/>
      </c>
    </row>
    <row r="491" spans="1:34" x14ac:dyDescent="0.2">
      <c r="A491" s="134"/>
      <c r="B491" s="135" t="str">
        <f t="shared" si="200"/>
        <v/>
      </c>
      <c r="C491" s="128" t="b">
        <f t="shared" si="196"/>
        <v>0</v>
      </c>
      <c r="D491" s="136"/>
      <c r="E491" s="143" t="b">
        <f t="shared" si="197"/>
        <v>0</v>
      </c>
      <c r="F491" s="137" t="str">
        <f t="shared" si="198"/>
        <v/>
      </c>
      <c r="G491" s="138"/>
      <c r="H491" s="139"/>
      <c r="I491" s="138"/>
      <c r="J491" s="139"/>
      <c r="K491" s="138"/>
      <c r="L491" s="139"/>
      <c r="M491" s="140" t="str">
        <f t="shared" si="199"/>
        <v/>
      </c>
      <c r="N491" s="534"/>
      <c r="O491" s="534"/>
      <c r="Q491" s="513">
        <f t="shared" si="201"/>
        <v>0</v>
      </c>
      <c r="R491" s="499" t="str">
        <f t="shared" si="191"/>
        <v/>
      </c>
      <c r="T491" s="522">
        <f t="shared" si="184"/>
        <v>0</v>
      </c>
      <c r="U491" s="523">
        <f t="shared" si="185"/>
        <v>0</v>
      </c>
      <c r="V491" s="522">
        <f t="shared" si="186"/>
        <v>0</v>
      </c>
      <c r="W491" s="523">
        <f t="shared" si="187"/>
        <v>0</v>
      </c>
      <c r="X491" s="522">
        <f t="shared" si="188"/>
        <v>0</v>
      </c>
      <c r="Y491" s="523">
        <f t="shared" si="189"/>
        <v>0</v>
      </c>
      <c r="AA491" s="517"/>
      <c r="AB491" s="517" t="e">
        <f t="shared" si="190"/>
        <v>#VALUE!</v>
      </c>
      <c r="AC491" s="524"/>
      <c r="AE491" s="519"/>
      <c r="AF491" s="519"/>
      <c r="AH491" s="499" t="str">
        <f t="shared" si="192"/>
        <v/>
      </c>
    </row>
    <row r="492" spans="1:34" x14ac:dyDescent="0.2">
      <c r="A492" s="134"/>
      <c r="B492" s="135" t="str">
        <f t="shared" si="200"/>
        <v/>
      </c>
      <c r="C492" s="128" t="b">
        <f t="shared" si="196"/>
        <v>0</v>
      </c>
      <c r="D492" s="136"/>
      <c r="E492" s="143" t="b">
        <f t="shared" si="197"/>
        <v>0</v>
      </c>
      <c r="F492" s="137" t="str">
        <f t="shared" si="198"/>
        <v/>
      </c>
      <c r="G492" s="138"/>
      <c r="H492" s="139"/>
      <c r="I492" s="138"/>
      <c r="J492" s="139"/>
      <c r="K492" s="138"/>
      <c r="L492" s="139"/>
      <c r="M492" s="140" t="str">
        <f t="shared" si="199"/>
        <v/>
      </c>
      <c r="N492" s="534"/>
      <c r="O492" s="534"/>
      <c r="Q492" s="513">
        <f t="shared" si="201"/>
        <v>0</v>
      </c>
      <c r="R492" s="499" t="str">
        <f t="shared" si="191"/>
        <v/>
      </c>
      <c r="T492" s="522">
        <f t="shared" si="184"/>
        <v>0</v>
      </c>
      <c r="U492" s="523">
        <f t="shared" si="185"/>
        <v>0</v>
      </c>
      <c r="V492" s="522">
        <f t="shared" si="186"/>
        <v>0</v>
      </c>
      <c r="W492" s="523">
        <f t="shared" si="187"/>
        <v>0</v>
      </c>
      <c r="X492" s="522">
        <f t="shared" si="188"/>
        <v>0</v>
      </c>
      <c r="Y492" s="523">
        <f t="shared" si="189"/>
        <v>0</v>
      </c>
      <c r="AA492" s="517"/>
      <c r="AB492" s="517" t="e">
        <f t="shared" si="190"/>
        <v>#VALUE!</v>
      </c>
      <c r="AC492" s="524"/>
      <c r="AE492" s="519"/>
      <c r="AF492" s="519"/>
      <c r="AH492" s="499" t="str">
        <f t="shared" si="192"/>
        <v/>
      </c>
    </row>
    <row r="493" spans="1:34" x14ac:dyDescent="0.2">
      <c r="A493" s="134"/>
      <c r="B493" s="135" t="str">
        <f t="shared" si="200"/>
        <v/>
      </c>
      <c r="C493" s="128" t="b">
        <f t="shared" si="196"/>
        <v>0</v>
      </c>
      <c r="D493" s="136"/>
      <c r="E493" s="143" t="b">
        <f t="shared" si="197"/>
        <v>0</v>
      </c>
      <c r="F493" s="137" t="str">
        <f t="shared" si="198"/>
        <v/>
      </c>
      <c r="G493" s="138"/>
      <c r="H493" s="139"/>
      <c r="I493" s="138"/>
      <c r="J493" s="139"/>
      <c r="K493" s="138"/>
      <c r="L493" s="139"/>
      <c r="M493" s="140" t="str">
        <f t="shared" si="199"/>
        <v/>
      </c>
      <c r="N493" s="534"/>
      <c r="O493" s="534"/>
      <c r="Q493" s="513">
        <f t="shared" si="201"/>
        <v>0</v>
      </c>
      <c r="R493" s="499" t="str">
        <f t="shared" si="191"/>
        <v/>
      </c>
      <c r="T493" s="522">
        <f t="shared" si="184"/>
        <v>0</v>
      </c>
      <c r="U493" s="523">
        <f t="shared" si="185"/>
        <v>0</v>
      </c>
      <c r="V493" s="522">
        <f t="shared" si="186"/>
        <v>0</v>
      </c>
      <c r="W493" s="523">
        <f t="shared" si="187"/>
        <v>0</v>
      </c>
      <c r="X493" s="522">
        <f t="shared" si="188"/>
        <v>0</v>
      </c>
      <c r="Y493" s="523">
        <f t="shared" si="189"/>
        <v>0</v>
      </c>
      <c r="AA493" s="517"/>
      <c r="AB493" s="517" t="e">
        <f t="shared" si="190"/>
        <v>#VALUE!</v>
      </c>
      <c r="AC493" s="524"/>
      <c r="AE493" s="519"/>
      <c r="AF493" s="519"/>
      <c r="AH493" s="499" t="str">
        <f t="shared" si="192"/>
        <v/>
      </c>
    </row>
    <row r="494" spans="1:34" x14ac:dyDescent="0.2">
      <c r="A494" s="134"/>
      <c r="B494" s="135" t="str">
        <f t="shared" si="200"/>
        <v/>
      </c>
      <c r="C494" s="128" t="b">
        <f t="shared" si="196"/>
        <v>0</v>
      </c>
      <c r="D494" s="136"/>
      <c r="E494" s="143" t="b">
        <f t="shared" si="197"/>
        <v>0</v>
      </c>
      <c r="F494" s="137" t="str">
        <f t="shared" si="198"/>
        <v/>
      </c>
      <c r="G494" s="138"/>
      <c r="H494" s="139"/>
      <c r="I494" s="138"/>
      <c r="J494" s="139"/>
      <c r="K494" s="138"/>
      <c r="L494" s="139"/>
      <c r="M494" s="140" t="str">
        <f t="shared" si="199"/>
        <v/>
      </c>
      <c r="N494" s="534"/>
      <c r="O494" s="534"/>
      <c r="Q494" s="513">
        <f t="shared" si="201"/>
        <v>0</v>
      </c>
      <c r="R494" s="499" t="str">
        <f t="shared" si="191"/>
        <v/>
      </c>
      <c r="T494" s="522">
        <f t="shared" si="184"/>
        <v>0</v>
      </c>
      <c r="U494" s="523">
        <f t="shared" si="185"/>
        <v>0</v>
      </c>
      <c r="V494" s="522">
        <f t="shared" si="186"/>
        <v>0</v>
      </c>
      <c r="W494" s="523">
        <f t="shared" si="187"/>
        <v>0</v>
      </c>
      <c r="X494" s="522">
        <f t="shared" si="188"/>
        <v>0</v>
      </c>
      <c r="Y494" s="523">
        <f t="shared" si="189"/>
        <v>0</v>
      </c>
      <c r="AA494" s="517"/>
      <c r="AB494" s="517" t="e">
        <f t="shared" si="190"/>
        <v>#VALUE!</v>
      </c>
      <c r="AC494" s="524"/>
      <c r="AE494" s="519"/>
      <c r="AF494" s="519"/>
      <c r="AH494" s="499" t="str">
        <f t="shared" si="192"/>
        <v/>
      </c>
    </row>
    <row r="495" spans="1:34" x14ac:dyDescent="0.2">
      <c r="A495" s="134"/>
      <c r="B495" s="135" t="str">
        <f t="shared" si="200"/>
        <v/>
      </c>
      <c r="C495" s="128" t="b">
        <f t="shared" si="196"/>
        <v>0</v>
      </c>
      <c r="D495" s="136"/>
      <c r="E495" s="143" t="b">
        <f t="shared" si="197"/>
        <v>0</v>
      </c>
      <c r="F495" s="137" t="str">
        <f t="shared" si="198"/>
        <v/>
      </c>
      <c r="G495" s="138"/>
      <c r="H495" s="139"/>
      <c r="I495" s="138"/>
      <c r="J495" s="139"/>
      <c r="K495" s="138"/>
      <c r="L495" s="139"/>
      <c r="M495" s="140" t="str">
        <f t="shared" si="199"/>
        <v/>
      </c>
      <c r="N495" s="534"/>
      <c r="O495" s="534"/>
      <c r="Q495" s="513">
        <f t="shared" si="201"/>
        <v>0</v>
      </c>
      <c r="R495" s="499" t="str">
        <f t="shared" si="191"/>
        <v/>
      </c>
      <c r="T495" s="522">
        <f t="shared" si="184"/>
        <v>0</v>
      </c>
      <c r="U495" s="523">
        <f t="shared" si="185"/>
        <v>0</v>
      </c>
      <c r="V495" s="522">
        <f t="shared" si="186"/>
        <v>0</v>
      </c>
      <c r="W495" s="523">
        <f t="shared" si="187"/>
        <v>0</v>
      </c>
      <c r="X495" s="522">
        <f t="shared" si="188"/>
        <v>0</v>
      </c>
      <c r="Y495" s="523">
        <f t="shared" si="189"/>
        <v>0</v>
      </c>
      <c r="AA495" s="517"/>
      <c r="AB495" s="517" t="e">
        <f t="shared" si="190"/>
        <v>#VALUE!</v>
      </c>
      <c r="AC495" s="524"/>
      <c r="AE495" s="519"/>
      <c r="AF495" s="519"/>
      <c r="AH495" s="499" t="str">
        <f t="shared" si="192"/>
        <v/>
      </c>
    </row>
    <row r="496" spans="1:34" x14ac:dyDescent="0.2">
      <c r="A496" s="134"/>
      <c r="B496" s="135" t="str">
        <f t="shared" si="200"/>
        <v/>
      </c>
      <c r="C496" s="128" t="b">
        <f t="shared" si="196"/>
        <v>0</v>
      </c>
      <c r="D496" s="136"/>
      <c r="E496" s="143" t="b">
        <f t="shared" si="197"/>
        <v>0</v>
      </c>
      <c r="F496" s="137" t="str">
        <f t="shared" si="198"/>
        <v/>
      </c>
      <c r="G496" s="138"/>
      <c r="H496" s="139"/>
      <c r="I496" s="138"/>
      <c r="J496" s="139"/>
      <c r="K496" s="138"/>
      <c r="L496" s="139"/>
      <c r="M496" s="140" t="str">
        <f t="shared" si="199"/>
        <v/>
      </c>
      <c r="N496" s="534"/>
      <c r="O496" s="534"/>
      <c r="Q496" s="513">
        <f t="shared" si="201"/>
        <v>0</v>
      </c>
      <c r="R496" s="499" t="str">
        <f t="shared" si="191"/>
        <v/>
      </c>
      <c r="T496" s="522">
        <f t="shared" si="184"/>
        <v>0</v>
      </c>
      <c r="U496" s="523">
        <f t="shared" si="185"/>
        <v>0</v>
      </c>
      <c r="V496" s="522">
        <f t="shared" si="186"/>
        <v>0</v>
      </c>
      <c r="W496" s="523">
        <f t="shared" si="187"/>
        <v>0</v>
      </c>
      <c r="X496" s="522">
        <f t="shared" si="188"/>
        <v>0</v>
      </c>
      <c r="Y496" s="523">
        <f t="shared" si="189"/>
        <v>0</v>
      </c>
      <c r="AA496" s="517"/>
      <c r="AB496" s="517" t="e">
        <f t="shared" si="190"/>
        <v>#VALUE!</v>
      </c>
      <c r="AC496" s="524"/>
      <c r="AE496" s="519"/>
      <c r="AF496" s="519"/>
      <c r="AH496" s="499" t="str">
        <f t="shared" si="192"/>
        <v/>
      </c>
    </row>
    <row r="497" spans="1:34" x14ac:dyDescent="0.2">
      <c r="A497" s="134"/>
      <c r="B497" s="135" t="str">
        <f t="shared" si="200"/>
        <v/>
      </c>
      <c r="C497" s="128" t="b">
        <f t="shared" si="196"/>
        <v>0</v>
      </c>
      <c r="D497" s="136"/>
      <c r="E497" s="143" t="b">
        <f t="shared" si="197"/>
        <v>0</v>
      </c>
      <c r="F497" s="137" t="str">
        <f t="shared" si="198"/>
        <v/>
      </c>
      <c r="G497" s="138"/>
      <c r="H497" s="139"/>
      <c r="I497" s="138"/>
      <c r="J497" s="139"/>
      <c r="K497" s="138"/>
      <c r="L497" s="139"/>
      <c r="M497" s="140" t="str">
        <f t="shared" si="199"/>
        <v/>
      </c>
      <c r="N497" s="534"/>
      <c r="O497" s="534"/>
      <c r="Q497" s="513">
        <f t="shared" si="201"/>
        <v>0</v>
      </c>
      <c r="R497" s="499" t="str">
        <f t="shared" si="191"/>
        <v/>
      </c>
      <c r="T497" s="522">
        <f t="shared" si="184"/>
        <v>0</v>
      </c>
      <c r="U497" s="523">
        <f t="shared" si="185"/>
        <v>0</v>
      </c>
      <c r="V497" s="522">
        <f t="shared" si="186"/>
        <v>0</v>
      </c>
      <c r="W497" s="523">
        <f t="shared" si="187"/>
        <v>0</v>
      </c>
      <c r="X497" s="522">
        <f t="shared" si="188"/>
        <v>0</v>
      </c>
      <c r="Y497" s="523">
        <f t="shared" si="189"/>
        <v>0</v>
      </c>
      <c r="AA497" s="517"/>
      <c r="AB497" s="517" t="e">
        <f t="shared" si="190"/>
        <v>#VALUE!</v>
      </c>
      <c r="AC497" s="524"/>
      <c r="AE497" s="519"/>
      <c r="AF497" s="519"/>
      <c r="AH497" s="499" t="str">
        <f t="shared" si="192"/>
        <v/>
      </c>
    </row>
    <row r="498" spans="1:34" ht="13.5" thickBot="1" x14ac:dyDescent="0.25">
      <c r="A498" s="179"/>
      <c r="B498" s="135" t="str">
        <f t="shared" si="200"/>
        <v/>
      </c>
      <c r="C498" s="128" t="b">
        <f t="shared" si="196"/>
        <v>0</v>
      </c>
      <c r="D498" s="180"/>
      <c r="E498" s="143" t="b">
        <f t="shared" si="197"/>
        <v>0</v>
      </c>
      <c r="F498" s="137" t="str">
        <f t="shared" si="198"/>
        <v/>
      </c>
      <c r="G498" s="138"/>
      <c r="H498" s="139"/>
      <c r="I498" s="138"/>
      <c r="J498" s="139"/>
      <c r="K498" s="138"/>
      <c r="L498" s="139"/>
      <c r="M498" s="140" t="str">
        <f t="shared" si="199"/>
        <v/>
      </c>
      <c r="N498" s="534"/>
      <c r="O498" s="534"/>
      <c r="Q498" s="513">
        <f t="shared" si="201"/>
        <v>0</v>
      </c>
      <c r="R498" s="499" t="str">
        <f t="shared" si="191"/>
        <v/>
      </c>
      <c r="T498" s="522">
        <f t="shared" si="184"/>
        <v>0</v>
      </c>
      <c r="U498" s="523">
        <f t="shared" si="185"/>
        <v>0</v>
      </c>
      <c r="V498" s="522">
        <f t="shared" si="186"/>
        <v>0</v>
      </c>
      <c r="W498" s="523">
        <f t="shared" si="187"/>
        <v>0</v>
      </c>
      <c r="X498" s="522">
        <f t="shared" si="188"/>
        <v>0</v>
      </c>
      <c r="Y498" s="523">
        <f t="shared" si="189"/>
        <v>0</v>
      </c>
      <c r="AA498" s="517"/>
      <c r="AB498" s="517" t="e">
        <f t="shared" si="190"/>
        <v>#VALUE!</v>
      </c>
      <c r="AC498" s="524"/>
      <c r="AE498" s="519"/>
      <c r="AF498" s="519"/>
      <c r="AH498" s="499" t="str">
        <f t="shared" si="192"/>
        <v/>
      </c>
    </row>
    <row r="499" spans="1:34" ht="14.25" thickTop="1" thickBot="1" x14ac:dyDescent="0.25">
      <c r="A499" s="170"/>
      <c r="B499" s="171"/>
      <c r="C499" s="172"/>
      <c r="D499" s="173"/>
      <c r="E499" s="173"/>
      <c r="F499" s="174"/>
      <c r="G499" s="175"/>
      <c r="H499" s="175"/>
      <c r="I499" s="175"/>
      <c r="J499" s="175"/>
      <c r="K499" s="175"/>
      <c r="L499" s="175"/>
      <c r="M499" s="176" t="str">
        <f>IF(SUM(G499:L499)&gt;0.00001,M498+G499-H499+K499-L499,"")</f>
        <v/>
      </c>
      <c r="N499" s="534"/>
      <c r="O499" s="534"/>
      <c r="Q499" s="513"/>
      <c r="T499" s="522">
        <f t="shared" si="184"/>
        <v>0</v>
      </c>
      <c r="U499" s="523">
        <f t="shared" si="185"/>
        <v>0</v>
      </c>
      <c r="V499" s="522">
        <f t="shared" si="186"/>
        <v>0</v>
      </c>
      <c r="W499" s="523">
        <f t="shared" si="187"/>
        <v>0</v>
      </c>
      <c r="X499" s="522">
        <f t="shared" si="188"/>
        <v>0</v>
      </c>
      <c r="Y499" s="523">
        <f t="shared" si="189"/>
        <v>0</v>
      </c>
      <c r="AA499" s="517"/>
      <c r="AB499" s="517"/>
      <c r="AC499" s="530"/>
      <c r="AE499" s="519"/>
      <c r="AF499" s="519"/>
      <c r="AH499" s="499" t="str">
        <f t="shared" si="192"/>
        <v/>
      </c>
    </row>
    <row r="500" spans="1:34" ht="13.5" thickTop="1" x14ac:dyDescent="0.2">
      <c r="A500" s="702" t="s">
        <v>15</v>
      </c>
      <c r="B500" s="703"/>
      <c r="C500" s="703"/>
      <c r="D500" s="703"/>
      <c r="E500" s="703"/>
      <c r="F500" s="703"/>
      <c r="G500" s="708" t="s">
        <v>9</v>
      </c>
      <c r="H500" s="708"/>
      <c r="I500" s="697" t="str">
        <f>I8</f>
        <v>BANCA XXXX</v>
      </c>
      <c r="J500" s="698"/>
      <c r="K500" s="696" t="str">
        <f>K8</f>
        <v>BANCA Agricola pop</v>
      </c>
      <c r="L500" s="696"/>
      <c r="M500" s="692" t="s">
        <v>7</v>
      </c>
      <c r="N500" s="505"/>
      <c r="O500" s="505"/>
      <c r="Q500" s="513"/>
      <c r="T500" s="522" t="str">
        <f t="shared" si="184"/>
        <v>C A S S A</v>
      </c>
      <c r="U500" s="523">
        <f t="shared" si="185"/>
        <v>0</v>
      </c>
      <c r="V500" s="522" t="str">
        <f t="shared" si="186"/>
        <v>BANCA XXXX</v>
      </c>
      <c r="W500" s="523">
        <f t="shared" si="187"/>
        <v>0</v>
      </c>
      <c r="X500" s="522" t="str">
        <f t="shared" si="188"/>
        <v>BANCA Agricola pop</v>
      </c>
      <c r="Y500" s="523">
        <f t="shared" si="189"/>
        <v>0</v>
      </c>
      <c r="AA500" s="517"/>
      <c r="AB500" s="517"/>
      <c r="AC500" s="530"/>
      <c r="AE500" s="519"/>
      <c r="AF500" s="519"/>
      <c r="AH500" s="499" t="str">
        <f t="shared" si="192"/>
        <v/>
      </c>
    </row>
    <row r="501" spans="1:34" x14ac:dyDescent="0.2">
      <c r="A501" s="704"/>
      <c r="B501" s="705"/>
      <c r="C501" s="705"/>
      <c r="D501" s="705"/>
      <c r="E501" s="705"/>
      <c r="F501" s="705"/>
      <c r="G501" s="152" t="s">
        <v>2</v>
      </c>
      <c r="H501" s="152" t="s">
        <v>3</v>
      </c>
      <c r="I501" s="152" t="s">
        <v>2</v>
      </c>
      <c r="J501" s="152" t="s">
        <v>3</v>
      </c>
      <c r="K501" s="152" t="s">
        <v>2</v>
      </c>
      <c r="L501" s="152" t="s">
        <v>3</v>
      </c>
      <c r="M501" s="693"/>
      <c r="N501" s="505"/>
      <c r="O501" s="505"/>
      <c r="Q501" s="513"/>
      <c r="T501" s="522" t="str">
        <f t="shared" si="184"/>
        <v>ENTRATE</v>
      </c>
      <c r="U501" s="523" t="str">
        <f t="shared" si="185"/>
        <v>USCITE</v>
      </c>
      <c r="V501" s="522" t="str">
        <f t="shared" si="186"/>
        <v>ENTRATE</v>
      </c>
      <c r="W501" s="523" t="str">
        <f t="shared" si="187"/>
        <v>USCITE</v>
      </c>
      <c r="X501" s="522" t="str">
        <f t="shared" si="188"/>
        <v>ENTRATE</v>
      </c>
      <c r="Y501" s="523" t="str">
        <f t="shared" si="189"/>
        <v>USCITE</v>
      </c>
      <c r="AA501" s="517"/>
      <c r="AB501" s="517"/>
      <c r="AC501" s="530"/>
      <c r="AE501" s="519"/>
      <c r="AF501" s="519"/>
      <c r="AH501" s="499" t="str">
        <f t="shared" si="192"/>
        <v/>
      </c>
    </row>
    <row r="502" spans="1:34" x14ac:dyDescent="0.2">
      <c r="A502" s="694" t="s">
        <v>12</v>
      </c>
      <c r="B502" s="695"/>
      <c r="C502" s="695"/>
      <c r="D502" s="695"/>
      <c r="E502" s="695"/>
      <c r="F502" s="695"/>
      <c r="G502" s="153">
        <f t="shared" ref="G502:L502" si="202">SUM(G473:G498)</f>
        <v>0</v>
      </c>
      <c r="H502" s="153">
        <f t="shared" si="202"/>
        <v>0</v>
      </c>
      <c r="I502" s="153">
        <f t="shared" si="202"/>
        <v>0</v>
      </c>
      <c r="J502" s="153">
        <f t="shared" si="202"/>
        <v>0</v>
      </c>
      <c r="K502" s="153">
        <f t="shared" si="202"/>
        <v>0</v>
      </c>
      <c r="L502" s="153">
        <f t="shared" si="202"/>
        <v>0</v>
      </c>
      <c r="M502" s="154">
        <f>G502-H502+I502-J502+K502-L502</f>
        <v>0</v>
      </c>
      <c r="N502" s="534"/>
      <c r="O502" s="534"/>
      <c r="Q502" s="513"/>
      <c r="T502" s="522">
        <f t="shared" si="184"/>
        <v>0</v>
      </c>
      <c r="U502" s="523">
        <f t="shared" si="185"/>
        <v>0</v>
      </c>
      <c r="V502" s="522">
        <f t="shared" si="186"/>
        <v>0</v>
      </c>
      <c r="W502" s="523">
        <f t="shared" si="187"/>
        <v>0</v>
      </c>
      <c r="X502" s="522">
        <f t="shared" si="188"/>
        <v>0</v>
      </c>
      <c r="Y502" s="523">
        <f t="shared" si="189"/>
        <v>0</v>
      </c>
      <c r="AA502" s="517"/>
      <c r="AB502" s="517"/>
      <c r="AC502" s="530"/>
      <c r="AE502" s="519"/>
      <c r="AF502" s="519"/>
      <c r="AH502" s="499" t="str">
        <f t="shared" si="192"/>
        <v/>
      </c>
    </row>
    <row r="503" spans="1:34" x14ac:dyDescent="0.2">
      <c r="A503" s="694" t="s">
        <v>14</v>
      </c>
      <c r="B503" s="695"/>
      <c r="C503" s="695"/>
      <c r="D503" s="695"/>
      <c r="E503" s="695"/>
      <c r="F503" s="695"/>
      <c r="G503" s="153">
        <f t="shared" ref="G503:M503" si="203">G471</f>
        <v>434.24</v>
      </c>
      <c r="H503" s="153">
        <f t="shared" si="203"/>
        <v>0</v>
      </c>
      <c r="I503" s="153">
        <f t="shared" si="203"/>
        <v>17740.45</v>
      </c>
      <c r="J503" s="153">
        <f t="shared" si="203"/>
        <v>29.94</v>
      </c>
      <c r="K503" s="153">
        <f t="shared" si="203"/>
        <v>95.99</v>
      </c>
      <c r="L503" s="153">
        <f t="shared" si="203"/>
        <v>0</v>
      </c>
      <c r="M503" s="154">
        <f t="shared" si="203"/>
        <v>18240.740000000005</v>
      </c>
      <c r="N503" s="534"/>
      <c r="O503" s="534"/>
      <c r="Q503" s="513"/>
      <c r="T503" s="522">
        <f t="shared" si="184"/>
        <v>434.24</v>
      </c>
      <c r="U503" s="523">
        <f t="shared" si="185"/>
        <v>0</v>
      </c>
      <c r="V503" s="522">
        <f t="shared" si="186"/>
        <v>17740.45</v>
      </c>
      <c r="W503" s="523">
        <f t="shared" si="187"/>
        <v>29.94</v>
      </c>
      <c r="X503" s="522">
        <f t="shared" si="188"/>
        <v>95.99</v>
      </c>
      <c r="Y503" s="523">
        <f t="shared" si="189"/>
        <v>0</v>
      </c>
      <c r="AA503" s="517"/>
      <c r="AB503" s="517"/>
      <c r="AC503" s="530"/>
      <c r="AE503" s="519"/>
      <c r="AF503" s="519"/>
      <c r="AH503" s="499" t="str">
        <f t="shared" si="192"/>
        <v/>
      </c>
    </row>
    <row r="504" spans="1:34" x14ac:dyDescent="0.2">
      <c r="A504" s="700" t="s">
        <v>13</v>
      </c>
      <c r="B504" s="701"/>
      <c r="C504" s="701"/>
      <c r="D504" s="701"/>
      <c r="E504" s="701"/>
      <c r="F504" s="701"/>
      <c r="G504" s="153">
        <f t="shared" ref="G504:M504" si="204">G502+G503</f>
        <v>434.24</v>
      </c>
      <c r="H504" s="153">
        <f t="shared" si="204"/>
        <v>0</v>
      </c>
      <c r="I504" s="153">
        <f t="shared" si="204"/>
        <v>17740.45</v>
      </c>
      <c r="J504" s="153">
        <f t="shared" si="204"/>
        <v>29.94</v>
      </c>
      <c r="K504" s="153">
        <f t="shared" si="204"/>
        <v>95.99</v>
      </c>
      <c r="L504" s="153">
        <f t="shared" si="204"/>
        <v>0</v>
      </c>
      <c r="M504" s="154">
        <f t="shared" si="204"/>
        <v>18240.740000000005</v>
      </c>
      <c r="N504" s="534"/>
      <c r="O504" s="534"/>
      <c r="Q504" s="513"/>
      <c r="T504" s="522">
        <f t="shared" si="184"/>
        <v>434.24</v>
      </c>
      <c r="U504" s="523">
        <f t="shared" si="185"/>
        <v>0</v>
      </c>
      <c r="V504" s="522">
        <f t="shared" si="186"/>
        <v>17740.45</v>
      </c>
      <c r="W504" s="523">
        <f t="shared" si="187"/>
        <v>29.94</v>
      </c>
      <c r="X504" s="522">
        <f t="shared" si="188"/>
        <v>95.99</v>
      </c>
      <c r="Y504" s="523">
        <f t="shared" si="189"/>
        <v>0</v>
      </c>
      <c r="AA504" s="517"/>
      <c r="AB504" s="517"/>
      <c r="AC504" s="530"/>
      <c r="AE504" s="519"/>
      <c r="AF504" s="519"/>
      <c r="AH504" s="499" t="str">
        <f t="shared" si="192"/>
        <v/>
      </c>
    </row>
    <row r="505" spans="1:34" ht="13.5" thickBot="1" x14ac:dyDescent="0.25">
      <c r="A505" s="706" t="s">
        <v>16</v>
      </c>
      <c r="B505" s="707"/>
      <c r="C505" s="707"/>
      <c r="D505" s="707"/>
      <c r="E505" s="707"/>
      <c r="F505" s="707"/>
      <c r="G505" s="699">
        <f>G504-H504</f>
        <v>434.24</v>
      </c>
      <c r="H505" s="699"/>
      <c r="I505" s="699">
        <f>I504-J504</f>
        <v>17710.510000000002</v>
      </c>
      <c r="J505" s="699"/>
      <c r="K505" s="699">
        <f>K504-L504</f>
        <v>95.99</v>
      </c>
      <c r="L505" s="699"/>
      <c r="M505" s="155">
        <f>G505+I505+K505</f>
        <v>18240.740000000005</v>
      </c>
      <c r="N505" s="536"/>
      <c r="O505" s="536"/>
      <c r="Q505" s="513"/>
      <c r="T505" s="522">
        <f t="shared" si="184"/>
        <v>434.24</v>
      </c>
      <c r="U505" s="523">
        <f t="shared" si="185"/>
        <v>0</v>
      </c>
      <c r="V505" s="522">
        <f t="shared" si="186"/>
        <v>17710.510000000002</v>
      </c>
      <c r="W505" s="523">
        <f t="shared" si="187"/>
        <v>0</v>
      </c>
      <c r="X505" s="522">
        <f t="shared" si="188"/>
        <v>95.99</v>
      </c>
      <c r="Y505" s="523">
        <f t="shared" si="189"/>
        <v>0</v>
      </c>
      <c r="AA505" s="517"/>
      <c r="AB505" s="517"/>
      <c r="AC505" s="530"/>
      <c r="AE505" s="519"/>
      <c r="AF505" s="519"/>
      <c r="AH505" s="499" t="str">
        <f t="shared" si="192"/>
        <v/>
      </c>
    </row>
    <row r="506" spans="1:34" ht="13.5" thickTop="1" x14ac:dyDescent="0.2">
      <c r="A506" s="160"/>
      <c r="B506" s="156" t="str">
        <f>IF(Q506&gt;0.00001,B498+1,"")</f>
        <v/>
      </c>
      <c r="C506" s="128" t="b">
        <f t="shared" ref="C506:C531" si="205">IF(G506+I506+K506&gt;0,"e",IF(H506+J506+L506&gt;0,"u",IF(G506+H506+I506+J506+K506+L506&lt;0,"")))</f>
        <v>0</v>
      </c>
      <c r="D506" s="161"/>
      <c r="E506" s="143" t="b">
        <f t="shared" ref="E506:E531" si="206">IF(Q506&gt;0.0001,1)</f>
        <v>0</v>
      </c>
      <c r="F506" s="137" t="str">
        <f t="shared" ref="F506:F531" si="207">AH506</f>
        <v/>
      </c>
      <c r="G506" s="157"/>
      <c r="H506" s="158"/>
      <c r="I506" s="157"/>
      <c r="J506" s="158"/>
      <c r="K506" s="157"/>
      <c r="L506" s="158"/>
      <c r="M506" s="159" t="str">
        <f t="shared" ref="M506:M531" si="208">IF(SUM(G506:L506)&gt;0.00001,M505+G506-H506+I506-J506+K506-L506,"")</f>
        <v/>
      </c>
      <c r="N506" s="534"/>
      <c r="O506" s="534"/>
      <c r="Q506" s="513">
        <f t="shared" si="201"/>
        <v>0</v>
      </c>
      <c r="R506" s="499" t="str">
        <f t="shared" si="191"/>
        <v/>
      </c>
      <c r="T506" s="522">
        <f t="shared" si="184"/>
        <v>0</v>
      </c>
      <c r="U506" s="523">
        <f t="shared" si="185"/>
        <v>0</v>
      </c>
      <c r="V506" s="522">
        <f t="shared" si="186"/>
        <v>0</v>
      </c>
      <c r="W506" s="523">
        <f t="shared" si="187"/>
        <v>0</v>
      </c>
      <c r="X506" s="522">
        <f t="shared" si="188"/>
        <v>0</v>
      </c>
      <c r="Y506" s="523">
        <f t="shared" si="189"/>
        <v>0</v>
      </c>
      <c r="AA506" s="517"/>
      <c r="AB506" s="517" t="e">
        <f t="shared" si="190"/>
        <v>#VALUE!</v>
      </c>
      <c r="AC506" s="524"/>
      <c r="AE506" s="519"/>
      <c r="AF506" s="519"/>
      <c r="AH506" s="499" t="str">
        <f t="shared" si="192"/>
        <v/>
      </c>
    </row>
    <row r="507" spans="1:34" x14ac:dyDescent="0.2">
      <c r="A507" s="134"/>
      <c r="B507" s="135" t="str">
        <f t="shared" ref="B507:B531" si="209">IF(Q507&gt;0.00001,B506+1,"")</f>
        <v/>
      </c>
      <c r="C507" s="128" t="b">
        <f t="shared" si="205"/>
        <v>0</v>
      </c>
      <c r="D507" s="136"/>
      <c r="E507" s="143" t="b">
        <f t="shared" si="206"/>
        <v>0</v>
      </c>
      <c r="F507" s="137" t="str">
        <f t="shared" si="207"/>
        <v/>
      </c>
      <c r="G507" s="138"/>
      <c r="H507" s="139"/>
      <c r="I507" s="138"/>
      <c r="J507" s="139"/>
      <c r="K507" s="138"/>
      <c r="L507" s="139"/>
      <c r="M507" s="140" t="str">
        <f t="shared" si="208"/>
        <v/>
      </c>
      <c r="N507" s="534"/>
      <c r="O507" s="534"/>
      <c r="Q507" s="513">
        <f t="shared" si="201"/>
        <v>0</v>
      </c>
      <c r="R507" s="499" t="str">
        <f t="shared" si="191"/>
        <v/>
      </c>
      <c r="T507" s="522">
        <f t="shared" si="184"/>
        <v>0</v>
      </c>
      <c r="U507" s="523">
        <f t="shared" si="185"/>
        <v>0</v>
      </c>
      <c r="V507" s="522">
        <f t="shared" si="186"/>
        <v>0</v>
      </c>
      <c r="W507" s="523">
        <f t="shared" si="187"/>
        <v>0</v>
      </c>
      <c r="X507" s="522">
        <f t="shared" si="188"/>
        <v>0</v>
      </c>
      <c r="Y507" s="523">
        <f t="shared" si="189"/>
        <v>0</v>
      </c>
      <c r="AA507" s="517"/>
      <c r="AB507" s="517" t="e">
        <f t="shared" si="190"/>
        <v>#VALUE!</v>
      </c>
      <c r="AC507" s="524"/>
      <c r="AE507" s="519"/>
      <c r="AF507" s="519"/>
      <c r="AH507" s="499" t="str">
        <f t="shared" si="192"/>
        <v/>
      </c>
    </row>
    <row r="508" spans="1:34" x14ac:dyDescent="0.2">
      <c r="A508" s="134"/>
      <c r="B508" s="135" t="str">
        <f t="shared" si="209"/>
        <v/>
      </c>
      <c r="C508" s="128" t="b">
        <f t="shared" si="205"/>
        <v>0</v>
      </c>
      <c r="D508" s="136"/>
      <c r="E508" s="143" t="b">
        <f t="shared" si="206"/>
        <v>0</v>
      </c>
      <c r="F508" s="137" t="str">
        <f t="shared" si="207"/>
        <v/>
      </c>
      <c r="G508" s="138"/>
      <c r="H508" s="139"/>
      <c r="I508" s="138"/>
      <c r="J508" s="139"/>
      <c r="K508" s="138"/>
      <c r="L508" s="139"/>
      <c r="M508" s="140" t="str">
        <f t="shared" si="208"/>
        <v/>
      </c>
      <c r="N508" s="534"/>
      <c r="O508" s="534"/>
      <c r="Q508" s="513">
        <f t="shared" si="201"/>
        <v>0</v>
      </c>
      <c r="R508" s="499" t="str">
        <f t="shared" si="191"/>
        <v/>
      </c>
      <c r="T508" s="522">
        <f t="shared" si="184"/>
        <v>0</v>
      </c>
      <c r="U508" s="523">
        <f t="shared" si="185"/>
        <v>0</v>
      </c>
      <c r="V508" s="522">
        <f t="shared" si="186"/>
        <v>0</v>
      </c>
      <c r="W508" s="523">
        <f t="shared" si="187"/>
        <v>0</v>
      </c>
      <c r="X508" s="522">
        <f t="shared" si="188"/>
        <v>0</v>
      </c>
      <c r="Y508" s="523">
        <f t="shared" si="189"/>
        <v>0</v>
      </c>
      <c r="AA508" s="517"/>
      <c r="AB508" s="517" t="e">
        <f t="shared" si="190"/>
        <v>#VALUE!</v>
      </c>
      <c r="AC508" s="524"/>
      <c r="AE508" s="519"/>
      <c r="AF508" s="519"/>
      <c r="AH508" s="499" t="str">
        <f t="shared" si="192"/>
        <v/>
      </c>
    </row>
    <row r="509" spans="1:34" x14ac:dyDescent="0.2">
      <c r="A509" s="134"/>
      <c r="B509" s="135" t="str">
        <f t="shared" si="209"/>
        <v/>
      </c>
      <c r="C509" s="128" t="b">
        <f t="shared" si="205"/>
        <v>0</v>
      </c>
      <c r="D509" s="136"/>
      <c r="E509" s="143" t="b">
        <f t="shared" si="206"/>
        <v>0</v>
      </c>
      <c r="F509" s="137" t="str">
        <f t="shared" si="207"/>
        <v/>
      </c>
      <c r="G509" s="138"/>
      <c r="H509" s="139"/>
      <c r="I509" s="138"/>
      <c r="J509" s="139"/>
      <c r="K509" s="138"/>
      <c r="L509" s="139"/>
      <c r="M509" s="140" t="str">
        <f t="shared" si="208"/>
        <v/>
      </c>
      <c r="N509" s="534"/>
      <c r="O509" s="534"/>
      <c r="Q509" s="513">
        <f t="shared" si="201"/>
        <v>0</v>
      </c>
      <c r="R509" s="499" t="str">
        <f t="shared" si="191"/>
        <v/>
      </c>
      <c r="T509" s="522">
        <f t="shared" si="184"/>
        <v>0</v>
      </c>
      <c r="U509" s="523">
        <f t="shared" si="185"/>
        <v>0</v>
      </c>
      <c r="V509" s="522">
        <f t="shared" si="186"/>
        <v>0</v>
      </c>
      <c r="W509" s="523">
        <f t="shared" si="187"/>
        <v>0</v>
      </c>
      <c r="X509" s="522">
        <f t="shared" si="188"/>
        <v>0</v>
      </c>
      <c r="Y509" s="523">
        <f t="shared" si="189"/>
        <v>0</v>
      </c>
      <c r="AA509" s="517"/>
      <c r="AB509" s="517" t="e">
        <f t="shared" si="190"/>
        <v>#VALUE!</v>
      </c>
      <c r="AC509" s="524"/>
      <c r="AE509" s="519"/>
      <c r="AF509" s="519"/>
      <c r="AH509" s="499" t="str">
        <f t="shared" si="192"/>
        <v/>
      </c>
    </row>
    <row r="510" spans="1:34" x14ac:dyDescent="0.2">
      <c r="A510" s="134"/>
      <c r="B510" s="135" t="str">
        <f t="shared" si="209"/>
        <v/>
      </c>
      <c r="C510" s="128" t="b">
        <f t="shared" si="205"/>
        <v>0</v>
      </c>
      <c r="D510" s="136"/>
      <c r="E510" s="143" t="b">
        <f t="shared" si="206"/>
        <v>0</v>
      </c>
      <c r="F510" s="137" t="str">
        <f t="shared" si="207"/>
        <v/>
      </c>
      <c r="G510" s="138"/>
      <c r="H510" s="139"/>
      <c r="I510" s="138"/>
      <c r="J510" s="139"/>
      <c r="K510" s="138"/>
      <c r="L510" s="139"/>
      <c r="M510" s="140" t="str">
        <f t="shared" si="208"/>
        <v/>
      </c>
      <c r="N510" s="534"/>
      <c r="O510" s="534"/>
      <c r="Q510" s="513">
        <f t="shared" si="201"/>
        <v>0</v>
      </c>
      <c r="R510" s="499" t="str">
        <f t="shared" si="191"/>
        <v/>
      </c>
      <c r="T510" s="522">
        <f t="shared" si="184"/>
        <v>0</v>
      </c>
      <c r="U510" s="523">
        <f t="shared" si="185"/>
        <v>0</v>
      </c>
      <c r="V510" s="522">
        <f t="shared" si="186"/>
        <v>0</v>
      </c>
      <c r="W510" s="523">
        <f t="shared" si="187"/>
        <v>0</v>
      </c>
      <c r="X510" s="522">
        <f t="shared" si="188"/>
        <v>0</v>
      </c>
      <c r="Y510" s="523">
        <f t="shared" si="189"/>
        <v>0</v>
      </c>
      <c r="AA510" s="517"/>
      <c r="AB510" s="517" t="e">
        <f t="shared" si="190"/>
        <v>#VALUE!</v>
      </c>
      <c r="AC510" s="524"/>
      <c r="AE510" s="519"/>
      <c r="AF510" s="519"/>
      <c r="AH510" s="499" t="str">
        <f t="shared" si="192"/>
        <v/>
      </c>
    </row>
    <row r="511" spans="1:34" x14ac:dyDescent="0.2">
      <c r="A511" s="134"/>
      <c r="B511" s="135" t="str">
        <f t="shared" si="209"/>
        <v/>
      </c>
      <c r="C511" s="128" t="b">
        <f t="shared" si="205"/>
        <v>0</v>
      </c>
      <c r="D511" s="136"/>
      <c r="E511" s="143" t="b">
        <f t="shared" si="206"/>
        <v>0</v>
      </c>
      <c r="F511" s="137" t="str">
        <f t="shared" si="207"/>
        <v/>
      </c>
      <c r="G511" s="138"/>
      <c r="H511" s="139"/>
      <c r="I511" s="138"/>
      <c r="J511" s="139"/>
      <c r="K511" s="138"/>
      <c r="L511" s="139"/>
      <c r="M511" s="140" t="str">
        <f t="shared" si="208"/>
        <v/>
      </c>
      <c r="N511" s="534"/>
      <c r="O511" s="534"/>
      <c r="Q511" s="513">
        <f t="shared" si="201"/>
        <v>0</v>
      </c>
      <c r="R511" s="499" t="str">
        <f t="shared" si="191"/>
        <v/>
      </c>
      <c r="T511" s="522">
        <f t="shared" si="184"/>
        <v>0</v>
      </c>
      <c r="U511" s="523">
        <f t="shared" si="185"/>
        <v>0</v>
      </c>
      <c r="V511" s="522">
        <f t="shared" si="186"/>
        <v>0</v>
      </c>
      <c r="W511" s="523">
        <f t="shared" si="187"/>
        <v>0</v>
      </c>
      <c r="X511" s="522">
        <f t="shared" si="188"/>
        <v>0</v>
      </c>
      <c r="Y511" s="523">
        <f t="shared" si="189"/>
        <v>0</v>
      </c>
      <c r="AA511" s="517"/>
      <c r="AB511" s="517" t="e">
        <f t="shared" si="190"/>
        <v>#VALUE!</v>
      </c>
      <c r="AC511" s="524"/>
      <c r="AE511" s="519"/>
      <c r="AF511" s="519"/>
      <c r="AH511" s="499" t="str">
        <f t="shared" si="192"/>
        <v/>
      </c>
    </row>
    <row r="512" spans="1:34" x14ac:dyDescent="0.2">
      <c r="A512" s="134"/>
      <c r="B512" s="135" t="str">
        <f t="shared" si="209"/>
        <v/>
      </c>
      <c r="C512" s="128" t="b">
        <f t="shared" si="205"/>
        <v>0</v>
      </c>
      <c r="D512" s="136"/>
      <c r="E512" s="143" t="b">
        <f t="shared" si="206"/>
        <v>0</v>
      </c>
      <c r="F512" s="137" t="str">
        <f t="shared" si="207"/>
        <v/>
      </c>
      <c r="G512" s="138"/>
      <c r="H512" s="139"/>
      <c r="I512" s="138"/>
      <c r="J512" s="139"/>
      <c r="K512" s="138"/>
      <c r="L512" s="139"/>
      <c r="M512" s="140" t="str">
        <f t="shared" si="208"/>
        <v/>
      </c>
      <c r="N512" s="534"/>
      <c r="O512" s="534"/>
      <c r="Q512" s="513">
        <f t="shared" si="201"/>
        <v>0</v>
      </c>
      <c r="R512" s="499" t="str">
        <f t="shared" si="191"/>
        <v/>
      </c>
      <c r="T512" s="522">
        <f t="shared" si="184"/>
        <v>0</v>
      </c>
      <c r="U512" s="523">
        <f t="shared" si="185"/>
        <v>0</v>
      </c>
      <c r="V512" s="522">
        <f t="shared" si="186"/>
        <v>0</v>
      </c>
      <c r="W512" s="523">
        <f t="shared" si="187"/>
        <v>0</v>
      </c>
      <c r="X512" s="522">
        <f t="shared" si="188"/>
        <v>0</v>
      </c>
      <c r="Y512" s="523">
        <f t="shared" si="189"/>
        <v>0</v>
      </c>
      <c r="AA512" s="517"/>
      <c r="AB512" s="517" t="e">
        <f t="shared" si="190"/>
        <v>#VALUE!</v>
      </c>
      <c r="AC512" s="524"/>
      <c r="AE512" s="519"/>
      <c r="AF512" s="519"/>
      <c r="AH512" s="499" t="str">
        <f t="shared" si="192"/>
        <v/>
      </c>
    </row>
    <row r="513" spans="1:34" x14ac:dyDescent="0.2">
      <c r="A513" s="134"/>
      <c r="B513" s="135" t="str">
        <f t="shared" si="209"/>
        <v/>
      </c>
      <c r="C513" s="128" t="b">
        <f t="shared" si="205"/>
        <v>0</v>
      </c>
      <c r="D513" s="136"/>
      <c r="E513" s="143" t="b">
        <f t="shared" si="206"/>
        <v>0</v>
      </c>
      <c r="F513" s="137" t="str">
        <f t="shared" si="207"/>
        <v/>
      </c>
      <c r="G513" s="138"/>
      <c r="H513" s="139"/>
      <c r="I513" s="138"/>
      <c r="J513" s="139"/>
      <c r="K513" s="138"/>
      <c r="L513" s="139"/>
      <c r="M513" s="140" t="str">
        <f t="shared" si="208"/>
        <v/>
      </c>
      <c r="N513" s="534"/>
      <c r="O513" s="534"/>
      <c r="Q513" s="513">
        <f t="shared" si="201"/>
        <v>0</v>
      </c>
      <c r="R513" s="499" t="str">
        <f t="shared" si="191"/>
        <v/>
      </c>
      <c r="T513" s="522">
        <f t="shared" si="184"/>
        <v>0</v>
      </c>
      <c r="U513" s="523">
        <f t="shared" si="185"/>
        <v>0</v>
      </c>
      <c r="V513" s="522">
        <f t="shared" si="186"/>
        <v>0</v>
      </c>
      <c r="W513" s="523">
        <f t="shared" si="187"/>
        <v>0</v>
      </c>
      <c r="X513" s="522">
        <f t="shared" si="188"/>
        <v>0</v>
      </c>
      <c r="Y513" s="523">
        <f t="shared" si="189"/>
        <v>0</v>
      </c>
      <c r="AA513" s="517"/>
      <c r="AB513" s="517" t="e">
        <f t="shared" si="190"/>
        <v>#VALUE!</v>
      </c>
      <c r="AC513" s="524"/>
      <c r="AE513" s="519"/>
      <c r="AF513" s="519"/>
      <c r="AH513" s="499" t="str">
        <f t="shared" si="192"/>
        <v/>
      </c>
    </row>
    <row r="514" spans="1:34" x14ac:dyDescent="0.2">
      <c r="A514" s="134"/>
      <c r="B514" s="135" t="str">
        <f t="shared" si="209"/>
        <v/>
      </c>
      <c r="C514" s="128" t="b">
        <f t="shared" si="205"/>
        <v>0</v>
      </c>
      <c r="D514" s="136"/>
      <c r="E514" s="143" t="b">
        <f t="shared" si="206"/>
        <v>0</v>
      </c>
      <c r="F514" s="137" t="str">
        <f t="shared" si="207"/>
        <v/>
      </c>
      <c r="G514" s="138"/>
      <c r="H514" s="139"/>
      <c r="I514" s="138"/>
      <c r="J514" s="139"/>
      <c r="K514" s="138"/>
      <c r="L514" s="139"/>
      <c r="M514" s="140" t="str">
        <f t="shared" si="208"/>
        <v/>
      </c>
      <c r="N514" s="534"/>
      <c r="O514" s="534"/>
      <c r="Q514" s="513">
        <f t="shared" si="201"/>
        <v>0</v>
      </c>
      <c r="R514" s="499" t="str">
        <f t="shared" si="191"/>
        <v/>
      </c>
      <c r="T514" s="522">
        <f t="shared" si="184"/>
        <v>0</v>
      </c>
      <c r="U514" s="523">
        <f t="shared" si="185"/>
        <v>0</v>
      </c>
      <c r="V514" s="522">
        <f t="shared" si="186"/>
        <v>0</v>
      </c>
      <c r="W514" s="523">
        <f t="shared" si="187"/>
        <v>0</v>
      </c>
      <c r="X514" s="522">
        <f t="shared" si="188"/>
        <v>0</v>
      </c>
      <c r="Y514" s="523">
        <f t="shared" si="189"/>
        <v>0</v>
      </c>
      <c r="AA514" s="517"/>
      <c r="AB514" s="517" t="e">
        <f t="shared" si="190"/>
        <v>#VALUE!</v>
      </c>
      <c r="AC514" s="524"/>
      <c r="AE514" s="519"/>
      <c r="AF514" s="519"/>
      <c r="AH514" s="499" t="str">
        <f t="shared" si="192"/>
        <v/>
      </c>
    </row>
    <row r="515" spans="1:34" x14ac:dyDescent="0.2">
      <c r="A515" s="134"/>
      <c r="B515" s="135" t="str">
        <f t="shared" si="209"/>
        <v/>
      </c>
      <c r="C515" s="128" t="b">
        <f t="shared" si="205"/>
        <v>0</v>
      </c>
      <c r="D515" s="136"/>
      <c r="E515" s="143" t="b">
        <f t="shared" si="206"/>
        <v>0</v>
      </c>
      <c r="F515" s="137" t="str">
        <f t="shared" si="207"/>
        <v/>
      </c>
      <c r="G515" s="138"/>
      <c r="H515" s="139"/>
      <c r="I515" s="138"/>
      <c r="J515" s="139"/>
      <c r="K515" s="138"/>
      <c r="L515" s="139"/>
      <c r="M515" s="140" t="str">
        <f t="shared" si="208"/>
        <v/>
      </c>
      <c r="N515" s="534"/>
      <c r="O515" s="534"/>
      <c r="Q515" s="513">
        <f t="shared" si="201"/>
        <v>0</v>
      </c>
      <c r="R515" s="499" t="str">
        <f t="shared" si="191"/>
        <v/>
      </c>
      <c r="T515" s="522">
        <f t="shared" si="184"/>
        <v>0</v>
      </c>
      <c r="U515" s="523">
        <f t="shared" si="185"/>
        <v>0</v>
      </c>
      <c r="V515" s="522">
        <f t="shared" si="186"/>
        <v>0</v>
      </c>
      <c r="W515" s="523">
        <f t="shared" si="187"/>
        <v>0</v>
      </c>
      <c r="X515" s="522">
        <f t="shared" si="188"/>
        <v>0</v>
      </c>
      <c r="Y515" s="523">
        <f t="shared" si="189"/>
        <v>0</v>
      </c>
      <c r="AA515" s="517"/>
      <c r="AB515" s="517" t="e">
        <f t="shared" si="190"/>
        <v>#VALUE!</v>
      </c>
      <c r="AC515" s="524"/>
      <c r="AE515" s="519"/>
      <c r="AF515" s="519"/>
      <c r="AH515" s="499" t="str">
        <f t="shared" si="192"/>
        <v/>
      </c>
    </row>
    <row r="516" spans="1:34" x14ac:dyDescent="0.2">
      <c r="A516" s="134"/>
      <c r="B516" s="135" t="str">
        <f t="shared" si="209"/>
        <v/>
      </c>
      <c r="C516" s="128" t="b">
        <f t="shared" si="205"/>
        <v>0</v>
      </c>
      <c r="D516" s="136"/>
      <c r="E516" s="143" t="b">
        <f t="shared" si="206"/>
        <v>0</v>
      </c>
      <c r="F516" s="137" t="str">
        <f t="shared" si="207"/>
        <v/>
      </c>
      <c r="G516" s="138"/>
      <c r="H516" s="139"/>
      <c r="I516" s="138"/>
      <c r="J516" s="139"/>
      <c r="K516" s="138"/>
      <c r="L516" s="139"/>
      <c r="M516" s="140" t="str">
        <f t="shared" si="208"/>
        <v/>
      </c>
      <c r="N516" s="534"/>
      <c r="O516" s="534"/>
      <c r="Q516" s="513">
        <f t="shared" si="201"/>
        <v>0</v>
      </c>
      <c r="R516" s="499" t="str">
        <f t="shared" si="191"/>
        <v/>
      </c>
      <c r="T516" s="522">
        <f t="shared" si="184"/>
        <v>0</v>
      </c>
      <c r="U516" s="523">
        <f t="shared" si="185"/>
        <v>0</v>
      </c>
      <c r="V516" s="522">
        <f t="shared" si="186"/>
        <v>0</v>
      </c>
      <c r="W516" s="523">
        <f t="shared" si="187"/>
        <v>0</v>
      </c>
      <c r="X516" s="522">
        <f t="shared" si="188"/>
        <v>0</v>
      </c>
      <c r="Y516" s="523">
        <f t="shared" si="189"/>
        <v>0</v>
      </c>
      <c r="AA516" s="517"/>
      <c r="AB516" s="517" t="e">
        <f t="shared" si="190"/>
        <v>#VALUE!</v>
      </c>
      <c r="AC516" s="524"/>
      <c r="AE516" s="519"/>
      <c r="AF516" s="519"/>
      <c r="AH516" s="499" t="str">
        <f t="shared" si="192"/>
        <v/>
      </c>
    </row>
    <row r="517" spans="1:34" x14ac:dyDescent="0.2">
      <c r="A517" s="134"/>
      <c r="B517" s="135" t="str">
        <f t="shared" si="209"/>
        <v/>
      </c>
      <c r="C517" s="128" t="b">
        <f t="shared" si="205"/>
        <v>0</v>
      </c>
      <c r="D517" s="136"/>
      <c r="E517" s="143" t="b">
        <f t="shared" si="206"/>
        <v>0</v>
      </c>
      <c r="F517" s="137" t="str">
        <f t="shared" si="207"/>
        <v/>
      </c>
      <c r="G517" s="138"/>
      <c r="H517" s="139"/>
      <c r="I517" s="138"/>
      <c r="J517" s="139"/>
      <c r="K517" s="138"/>
      <c r="L517" s="139"/>
      <c r="M517" s="140" t="str">
        <f t="shared" si="208"/>
        <v/>
      </c>
      <c r="N517" s="534"/>
      <c r="O517" s="534"/>
      <c r="Q517" s="513">
        <f t="shared" si="201"/>
        <v>0</v>
      </c>
      <c r="R517" s="499" t="str">
        <f t="shared" si="191"/>
        <v/>
      </c>
      <c r="T517" s="522">
        <f t="shared" si="184"/>
        <v>0</v>
      </c>
      <c r="U517" s="523">
        <f t="shared" si="185"/>
        <v>0</v>
      </c>
      <c r="V517" s="522">
        <f t="shared" si="186"/>
        <v>0</v>
      </c>
      <c r="W517" s="523">
        <f t="shared" si="187"/>
        <v>0</v>
      </c>
      <c r="X517" s="522">
        <f t="shared" si="188"/>
        <v>0</v>
      </c>
      <c r="Y517" s="523">
        <f t="shared" si="189"/>
        <v>0</v>
      </c>
      <c r="AA517" s="517"/>
      <c r="AB517" s="517" t="e">
        <f t="shared" si="190"/>
        <v>#VALUE!</v>
      </c>
      <c r="AC517" s="524"/>
      <c r="AE517" s="519"/>
      <c r="AF517" s="519"/>
      <c r="AH517" s="499" t="str">
        <f t="shared" si="192"/>
        <v/>
      </c>
    </row>
    <row r="518" spans="1:34" x14ac:dyDescent="0.2">
      <c r="A518" s="134"/>
      <c r="B518" s="135" t="str">
        <f t="shared" si="209"/>
        <v/>
      </c>
      <c r="C518" s="128" t="b">
        <f t="shared" si="205"/>
        <v>0</v>
      </c>
      <c r="D518" s="136"/>
      <c r="E518" s="143" t="b">
        <f t="shared" si="206"/>
        <v>0</v>
      </c>
      <c r="F518" s="137" t="str">
        <f t="shared" si="207"/>
        <v/>
      </c>
      <c r="G518" s="138"/>
      <c r="H518" s="139"/>
      <c r="I518" s="138"/>
      <c r="J518" s="139"/>
      <c r="K518" s="138"/>
      <c r="L518" s="139"/>
      <c r="M518" s="140" t="str">
        <f t="shared" si="208"/>
        <v/>
      </c>
      <c r="N518" s="534"/>
      <c r="O518" s="534"/>
      <c r="Q518" s="513">
        <f t="shared" si="201"/>
        <v>0</v>
      </c>
      <c r="R518" s="499" t="str">
        <f t="shared" si="191"/>
        <v/>
      </c>
      <c r="T518" s="522">
        <f t="shared" si="184"/>
        <v>0</v>
      </c>
      <c r="U518" s="523">
        <f t="shared" si="185"/>
        <v>0</v>
      </c>
      <c r="V518" s="522">
        <f t="shared" si="186"/>
        <v>0</v>
      </c>
      <c r="W518" s="523">
        <f t="shared" si="187"/>
        <v>0</v>
      </c>
      <c r="X518" s="522">
        <f t="shared" si="188"/>
        <v>0</v>
      </c>
      <c r="Y518" s="523">
        <f t="shared" si="189"/>
        <v>0</v>
      </c>
      <c r="AA518" s="517"/>
      <c r="AB518" s="517" t="e">
        <f t="shared" si="190"/>
        <v>#VALUE!</v>
      </c>
      <c r="AC518" s="524"/>
      <c r="AE518" s="519"/>
      <c r="AF518" s="519"/>
      <c r="AH518" s="499" t="str">
        <f t="shared" si="192"/>
        <v/>
      </c>
    </row>
    <row r="519" spans="1:34" x14ac:dyDescent="0.2">
      <c r="A519" s="134"/>
      <c r="B519" s="135" t="str">
        <f t="shared" si="209"/>
        <v/>
      </c>
      <c r="C519" s="128" t="b">
        <f t="shared" si="205"/>
        <v>0</v>
      </c>
      <c r="D519" s="136"/>
      <c r="E519" s="143" t="b">
        <f t="shared" si="206"/>
        <v>0</v>
      </c>
      <c r="F519" s="137" t="str">
        <f t="shared" si="207"/>
        <v/>
      </c>
      <c r="G519" s="138"/>
      <c r="H519" s="139"/>
      <c r="I519" s="138"/>
      <c r="J519" s="139"/>
      <c r="K519" s="138"/>
      <c r="L519" s="139"/>
      <c r="M519" s="140" t="str">
        <f t="shared" si="208"/>
        <v/>
      </c>
      <c r="N519" s="534"/>
      <c r="O519" s="534"/>
      <c r="Q519" s="513">
        <f t="shared" si="201"/>
        <v>0</v>
      </c>
      <c r="R519" s="499" t="str">
        <f t="shared" si="191"/>
        <v/>
      </c>
      <c r="T519" s="522">
        <f t="shared" si="184"/>
        <v>0</v>
      </c>
      <c r="U519" s="523">
        <f t="shared" si="185"/>
        <v>0</v>
      </c>
      <c r="V519" s="522">
        <f t="shared" si="186"/>
        <v>0</v>
      </c>
      <c r="W519" s="523">
        <f t="shared" si="187"/>
        <v>0</v>
      </c>
      <c r="X519" s="522">
        <f t="shared" si="188"/>
        <v>0</v>
      </c>
      <c r="Y519" s="523">
        <f t="shared" si="189"/>
        <v>0</v>
      </c>
      <c r="AA519" s="517"/>
      <c r="AB519" s="517" t="e">
        <f t="shared" si="190"/>
        <v>#VALUE!</v>
      </c>
      <c r="AC519" s="524"/>
      <c r="AE519" s="519"/>
      <c r="AF519" s="519"/>
      <c r="AH519" s="499" t="str">
        <f t="shared" si="192"/>
        <v/>
      </c>
    </row>
    <row r="520" spans="1:34" x14ac:dyDescent="0.2">
      <c r="A520" s="134"/>
      <c r="B520" s="135" t="str">
        <f t="shared" si="209"/>
        <v/>
      </c>
      <c r="C520" s="128" t="b">
        <f t="shared" si="205"/>
        <v>0</v>
      </c>
      <c r="D520" s="136"/>
      <c r="E520" s="143" t="b">
        <f t="shared" si="206"/>
        <v>0</v>
      </c>
      <c r="F520" s="137" t="str">
        <f t="shared" si="207"/>
        <v/>
      </c>
      <c r="G520" s="138"/>
      <c r="H520" s="139"/>
      <c r="I520" s="138"/>
      <c r="J520" s="139"/>
      <c r="K520" s="138"/>
      <c r="L520" s="139"/>
      <c r="M520" s="140" t="str">
        <f t="shared" si="208"/>
        <v/>
      </c>
      <c r="N520" s="534"/>
      <c r="O520" s="534"/>
      <c r="Q520" s="513">
        <f t="shared" si="201"/>
        <v>0</v>
      </c>
      <c r="R520" s="499" t="str">
        <f t="shared" si="191"/>
        <v/>
      </c>
      <c r="T520" s="522">
        <f t="shared" si="184"/>
        <v>0</v>
      </c>
      <c r="U520" s="523">
        <f t="shared" si="185"/>
        <v>0</v>
      </c>
      <c r="V520" s="522">
        <f t="shared" si="186"/>
        <v>0</v>
      </c>
      <c r="W520" s="523">
        <f t="shared" si="187"/>
        <v>0</v>
      </c>
      <c r="X520" s="522">
        <f t="shared" si="188"/>
        <v>0</v>
      </c>
      <c r="Y520" s="523">
        <f t="shared" si="189"/>
        <v>0</v>
      </c>
      <c r="AA520" s="517"/>
      <c r="AB520" s="517" t="e">
        <f t="shared" si="190"/>
        <v>#VALUE!</v>
      </c>
      <c r="AC520" s="524"/>
      <c r="AE520" s="519"/>
      <c r="AF520" s="519"/>
      <c r="AH520" s="499" t="str">
        <f t="shared" si="192"/>
        <v/>
      </c>
    </row>
    <row r="521" spans="1:34" x14ac:dyDescent="0.2">
      <c r="A521" s="134"/>
      <c r="B521" s="135" t="str">
        <f t="shared" si="209"/>
        <v/>
      </c>
      <c r="C521" s="128" t="b">
        <f t="shared" si="205"/>
        <v>0</v>
      </c>
      <c r="D521" s="136"/>
      <c r="E521" s="143" t="b">
        <f t="shared" si="206"/>
        <v>0</v>
      </c>
      <c r="F521" s="137" t="str">
        <f t="shared" si="207"/>
        <v/>
      </c>
      <c r="G521" s="138"/>
      <c r="H521" s="139"/>
      <c r="I521" s="138"/>
      <c r="J521" s="139"/>
      <c r="K521" s="138"/>
      <c r="L521" s="139"/>
      <c r="M521" s="140" t="str">
        <f t="shared" si="208"/>
        <v/>
      </c>
      <c r="N521" s="534"/>
      <c r="O521" s="534"/>
      <c r="Q521" s="513">
        <f t="shared" ref="Q521:Q564" si="210">SUM(G521:L521)</f>
        <v>0</v>
      </c>
      <c r="R521" s="499" t="str">
        <f t="shared" si="191"/>
        <v/>
      </c>
      <c r="T521" s="522">
        <f t="shared" si="184"/>
        <v>0</v>
      </c>
      <c r="U521" s="523">
        <f t="shared" si="185"/>
        <v>0</v>
      </c>
      <c r="V521" s="522">
        <f t="shared" si="186"/>
        <v>0</v>
      </c>
      <c r="W521" s="523">
        <f t="shared" si="187"/>
        <v>0</v>
      </c>
      <c r="X521" s="522">
        <f t="shared" si="188"/>
        <v>0</v>
      </c>
      <c r="Y521" s="523">
        <f t="shared" si="189"/>
        <v>0</v>
      </c>
      <c r="AA521" s="517"/>
      <c r="AB521" s="517" t="e">
        <f t="shared" si="190"/>
        <v>#VALUE!</v>
      </c>
      <c r="AC521" s="524"/>
      <c r="AE521" s="519"/>
      <c r="AF521" s="519"/>
      <c r="AH521" s="499" t="str">
        <f t="shared" si="192"/>
        <v/>
      </c>
    </row>
    <row r="522" spans="1:34" x14ac:dyDescent="0.2">
      <c r="A522" s="134"/>
      <c r="B522" s="135" t="str">
        <f t="shared" si="209"/>
        <v/>
      </c>
      <c r="C522" s="128" t="b">
        <f t="shared" si="205"/>
        <v>0</v>
      </c>
      <c r="D522" s="136"/>
      <c r="E522" s="143" t="b">
        <f t="shared" si="206"/>
        <v>0</v>
      </c>
      <c r="F522" s="137" t="str">
        <f t="shared" si="207"/>
        <v/>
      </c>
      <c r="G522" s="138"/>
      <c r="H522" s="139"/>
      <c r="I522" s="138"/>
      <c r="J522" s="139"/>
      <c r="K522" s="138"/>
      <c r="L522" s="139"/>
      <c r="M522" s="140" t="str">
        <f t="shared" si="208"/>
        <v/>
      </c>
      <c r="N522" s="534"/>
      <c r="O522" s="534"/>
      <c r="Q522" s="513">
        <f t="shared" si="210"/>
        <v>0</v>
      </c>
      <c r="R522" s="499" t="str">
        <f t="shared" si="191"/>
        <v/>
      </c>
      <c r="T522" s="522">
        <f t="shared" si="184"/>
        <v>0</v>
      </c>
      <c r="U522" s="523">
        <f t="shared" si="185"/>
        <v>0</v>
      </c>
      <c r="V522" s="522">
        <f t="shared" si="186"/>
        <v>0</v>
      </c>
      <c r="W522" s="523">
        <f t="shared" si="187"/>
        <v>0</v>
      </c>
      <c r="X522" s="522">
        <f t="shared" si="188"/>
        <v>0</v>
      </c>
      <c r="Y522" s="523">
        <f t="shared" si="189"/>
        <v>0</v>
      </c>
      <c r="AA522" s="517"/>
      <c r="AB522" s="517" t="e">
        <f t="shared" si="190"/>
        <v>#VALUE!</v>
      </c>
      <c r="AC522" s="524"/>
      <c r="AE522" s="519"/>
      <c r="AF522" s="519"/>
      <c r="AH522" s="499" t="str">
        <f t="shared" si="192"/>
        <v/>
      </c>
    </row>
    <row r="523" spans="1:34" x14ac:dyDescent="0.2">
      <c r="A523" s="134"/>
      <c r="B523" s="135" t="str">
        <f t="shared" si="209"/>
        <v/>
      </c>
      <c r="C523" s="128" t="b">
        <f t="shared" si="205"/>
        <v>0</v>
      </c>
      <c r="D523" s="136"/>
      <c r="E523" s="143" t="b">
        <f t="shared" si="206"/>
        <v>0</v>
      </c>
      <c r="F523" s="137" t="str">
        <f t="shared" si="207"/>
        <v/>
      </c>
      <c r="G523" s="138"/>
      <c r="H523" s="139"/>
      <c r="I523" s="138"/>
      <c r="J523" s="139"/>
      <c r="K523" s="138"/>
      <c r="L523" s="139"/>
      <c r="M523" s="140" t="str">
        <f t="shared" si="208"/>
        <v/>
      </c>
      <c r="N523" s="534"/>
      <c r="O523" s="534"/>
      <c r="Q523" s="513">
        <f t="shared" si="210"/>
        <v>0</v>
      </c>
      <c r="R523" s="499" t="str">
        <f t="shared" si="191"/>
        <v/>
      </c>
      <c r="T523" s="522">
        <f t="shared" si="184"/>
        <v>0</v>
      </c>
      <c r="U523" s="523">
        <f t="shared" si="185"/>
        <v>0</v>
      </c>
      <c r="V523" s="522">
        <f t="shared" si="186"/>
        <v>0</v>
      </c>
      <c r="W523" s="523">
        <f t="shared" si="187"/>
        <v>0</v>
      </c>
      <c r="X523" s="522">
        <f t="shared" si="188"/>
        <v>0</v>
      </c>
      <c r="Y523" s="523">
        <f t="shared" si="189"/>
        <v>0</v>
      </c>
      <c r="AA523" s="517"/>
      <c r="AB523" s="517" t="e">
        <f t="shared" si="190"/>
        <v>#VALUE!</v>
      </c>
      <c r="AC523" s="524"/>
      <c r="AE523" s="519"/>
      <c r="AF523" s="519"/>
      <c r="AH523" s="499" t="str">
        <f t="shared" si="192"/>
        <v/>
      </c>
    </row>
    <row r="524" spans="1:34" x14ac:dyDescent="0.2">
      <c r="A524" s="134"/>
      <c r="B524" s="135" t="str">
        <f t="shared" si="209"/>
        <v/>
      </c>
      <c r="C524" s="128" t="b">
        <f t="shared" si="205"/>
        <v>0</v>
      </c>
      <c r="D524" s="136"/>
      <c r="E524" s="143" t="b">
        <f t="shared" si="206"/>
        <v>0</v>
      </c>
      <c r="F524" s="137" t="str">
        <f t="shared" si="207"/>
        <v/>
      </c>
      <c r="G524" s="138"/>
      <c r="H524" s="139"/>
      <c r="I524" s="138"/>
      <c r="J524" s="139"/>
      <c r="K524" s="138"/>
      <c r="L524" s="139"/>
      <c r="M524" s="140" t="str">
        <f t="shared" si="208"/>
        <v/>
      </c>
      <c r="N524" s="534"/>
      <c r="O524" s="534"/>
      <c r="Q524" s="513">
        <f t="shared" si="210"/>
        <v>0</v>
      </c>
      <c r="R524" s="499" t="str">
        <f t="shared" si="191"/>
        <v/>
      </c>
      <c r="T524" s="522">
        <f t="shared" ref="T524:T587" si="211">IF(R524="ee",G524,IF(R524="-u",G524,IF(R524="",G524,IF(R524="ra",G524,IF(R524="pr",G524,"")))))</f>
        <v>0</v>
      </c>
      <c r="U524" s="523">
        <f t="shared" ref="U524:U587" si="212">IF(R524="uu",H524,IF(R524="-e",H524,IF(R524="",H524,IF(R524="rp",H524,IF(R524="ve",H524,"")))))</f>
        <v>0</v>
      </c>
      <c r="V524" s="522">
        <f t="shared" ref="V524:V587" si="213">IF(R524="ee",I524,IF(R524="-u",I524,IF(R524="",I524,IF(R524="ra",I524,IF(R524="ve",I524,"")))))</f>
        <v>0</v>
      </c>
      <c r="W524" s="523">
        <f t="shared" ref="W524:W587" si="214">IF(R524="uu",J524,IF(R524="-e",J524,IF(R524="",J524,IF(R524="rp",J524,IF(R524="pr",J524,"")))))</f>
        <v>0</v>
      </c>
      <c r="X524" s="522">
        <f t="shared" ref="X524:X587" si="215">IF(R524="ee",K524,IF(R524="-u",K524,IF(R524="",K524,IF(R524="ra",K524,IF(R524="ve",K524,"")))))</f>
        <v>0</v>
      </c>
      <c r="Y524" s="523">
        <f t="shared" ref="Y524:Y587" si="216">IF(R524="uu",L524,IF(R524="-e",L524,IF(R524="",L524,IF(R524="rp",L524,IF(R524="pr",L524,"")))))</f>
        <v>0</v>
      </c>
      <c r="AA524" s="517"/>
      <c r="AB524" s="517" t="e">
        <f t="shared" ref="AB524:AB587" si="217">$AA$11+M524</f>
        <v>#VALUE!</v>
      </c>
      <c r="AC524" s="524"/>
      <c r="AE524" s="519"/>
      <c r="AF524" s="519"/>
      <c r="AH524" s="499" t="str">
        <f t="shared" si="192"/>
        <v/>
      </c>
    </row>
    <row r="525" spans="1:34" x14ac:dyDescent="0.2">
      <c r="A525" s="134"/>
      <c r="B525" s="135" t="str">
        <f t="shared" si="209"/>
        <v/>
      </c>
      <c r="C525" s="128" t="b">
        <f t="shared" si="205"/>
        <v>0</v>
      </c>
      <c r="D525" s="136"/>
      <c r="E525" s="143" t="b">
        <f t="shared" si="206"/>
        <v>0</v>
      </c>
      <c r="F525" s="137" t="str">
        <f t="shared" si="207"/>
        <v/>
      </c>
      <c r="G525" s="138"/>
      <c r="H525" s="139"/>
      <c r="I525" s="138"/>
      <c r="J525" s="139"/>
      <c r="K525" s="138"/>
      <c r="L525" s="139"/>
      <c r="M525" s="140" t="str">
        <f t="shared" si="208"/>
        <v/>
      </c>
      <c r="N525" s="534"/>
      <c r="O525" s="534"/>
      <c r="Q525" s="513">
        <f t="shared" si="210"/>
        <v>0</v>
      </c>
      <c r="R525" s="499" t="str">
        <f t="shared" ref="R525:R588" si="218">LEFT(F525,2)</f>
        <v/>
      </c>
      <c r="T525" s="522">
        <f t="shared" si="211"/>
        <v>0</v>
      </c>
      <c r="U525" s="523">
        <f t="shared" si="212"/>
        <v>0</v>
      </c>
      <c r="V525" s="522">
        <f t="shared" si="213"/>
        <v>0</v>
      </c>
      <c r="W525" s="523">
        <f t="shared" si="214"/>
        <v>0</v>
      </c>
      <c r="X525" s="522">
        <f t="shared" si="215"/>
        <v>0</v>
      </c>
      <c r="Y525" s="523">
        <f t="shared" si="216"/>
        <v>0</v>
      </c>
      <c r="AA525" s="517"/>
      <c r="AB525" s="517" t="e">
        <f t="shared" si="217"/>
        <v>#VALUE!</v>
      </c>
      <c r="AC525" s="524"/>
      <c r="AE525" s="519"/>
      <c r="AF525" s="519"/>
      <c r="AH525" s="499" t="str">
        <f t="shared" ref="AH525:AH588" si="219">LEFT($AC525,4)</f>
        <v/>
      </c>
    </row>
    <row r="526" spans="1:34" x14ac:dyDescent="0.2">
      <c r="A526" s="134"/>
      <c r="B526" s="135" t="str">
        <f t="shared" si="209"/>
        <v/>
      </c>
      <c r="C526" s="128" t="b">
        <f t="shared" si="205"/>
        <v>0</v>
      </c>
      <c r="D526" s="136"/>
      <c r="E526" s="143" t="b">
        <f t="shared" si="206"/>
        <v>0</v>
      </c>
      <c r="F526" s="137" t="str">
        <f t="shared" si="207"/>
        <v/>
      </c>
      <c r="G526" s="138"/>
      <c r="H526" s="139"/>
      <c r="I526" s="138"/>
      <c r="J526" s="139"/>
      <c r="K526" s="138"/>
      <c r="L526" s="139"/>
      <c r="M526" s="140" t="str">
        <f t="shared" si="208"/>
        <v/>
      </c>
      <c r="N526" s="534"/>
      <c r="O526" s="534"/>
      <c r="Q526" s="513">
        <f t="shared" si="210"/>
        <v>0</v>
      </c>
      <c r="R526" s="499" t="str">
        <f t="shared" si="218"/>
        <v/>
      </c>
      <c r="T526" s="522">
        <f t="shared" si="211"/>
        <v>0</v>
      </c>
      <c r="U526" s="523">
        <f t="shared" si="212"/>
        <v>0</v>
      </c>
      <c r="V526" s="522">
        <f t="shared" si="213"/>
        <v>0</v>
      </c>
      <c r="W526" s="523">
        <f t="shared" si="214"/>
        <v>0</v>
      </c>
      <c r="X526" s="522">
        <f t="shared" si="215"/>
        <v>0</v>
      </c>
      <c r="Y526" s="523">
        <f t="shared" si="216"/>
        <v>0</v>
      </c>
      <c r="AA526" s="517"/>
      <c r="AB526" s="517" t="e">
        <f t="shared" si="217"/>
        <v>#VALUE!</v>
      </c>
      <c r="AC526" s="524"/>
      <c r="AE526" s="519"/>
      <c r="AF526" s="519"/>
      <c r="AH526" s="499" t="str">
        <f t="shared" si="219"/>
        <v/>
      </c>
    </row>
    <row r="527" spans="1:34" x14ac:dyDescent="0.2">
      <c r="A527" s="134"/>
      <c r="B527" s="135" t="str">
        <f t="shared" si="209"/>
        <v/>
      </c>
      <c r="C527" s="128" t="b">
        <f t="shared" si="205"/>
        <v>0</v>
      </c>
      <c r="D527" s="136"/>
      <c r="E527" s="143" t="b">
        <f t="shared" si="206"/>
        <v>0</v>
      </c>
      <c r="F527" s="137" t="str">
        <f t="shared" si="207"/>
        <v/>
      </c>
      <c r="G527" s="138"/>
      <c r="H527" s="139"/>
      <c r="I527" s="138"/>
      <c r="J527" s="139"/>
      <c r="K527" s="138"/>
      <c r="L527" s="139"/>
      <c r="M527" s="140" t="str">
        <f t="shared" si="208"/>
        <v/>
      </c>
      <c r="N527" s="534"/>
      <c r="O527" s="534"/>
      <c r="Q527" s="513">
        <f t="shared" si="210"/>
        <v>0</v>
      </c>
      <c r="R527" s="499" t="str">
        <f t="shared" si="218"/>
        <v/>
      </c>
      <c r="T527" s="522">
        <f t="shared" si="211"/>
        <v>0</v>
      </c>
      <c r="U527" s="523">
        <f t="shared" si="212"/>
        <v>0</v>
      </c>
      <c r="V527" s="522">
        <f t="shared" si="213"/>
        <v>0</v>
      </c>
      <c r="W527" s="523">
        <f t="shared" si="214"/>
        <v>0</v>
      </c>
      <c r="X527" s="522">
        <f t="shared" si="215"/>
        <v>0</v>
      </c>
      <c r="Y527" s="523">
        <f t="shared" si="216"/>
        <v>0</v>
      </c>
      <c r="AA527" s="517"/>
      <c r="AB527" s="517" t="e">
        <f t="shared" si="217"/>
        <v>#VALUE!</v>
      </c>
      <c r="AC527" s="524"/>
      <c r="AE527" s="519"/>
      <c r="AF527" s="519"/>
      <c r="AH527" s="499" t="str">
        <f t="shared" si="219"/>
        <v/>
      </c>
    </row>
    <row r="528" spans="1:34" x14ac:dyDescent="0.2">
      <c r="A528" s="134"/>
      <c r="B528" s="135" t="str">
        <f t="shared" si="209"/>
        <v/>
      </c>
      <c r="C528" s="128" t="b">
        <f t="shared" si="205"/>
        <v>0</v>
      </c>
      <c r="D528" s="136"/>
      <c r="E528" s="143" t="b">
        <f t="shared" si="206"/>
        <v>0</v>
      </c>
      <c r="F528" s="137" t="str">
        <f t="shared" si="207"/>
        <v/>
      </c>
      <c r="G528" s="138"/>
      <c r="H528" s="139"/>
      <c r="I528" s="138"/>
      <c r="J528" s="139"/>
      <c r="K528" s="138"/>
      <c r="L528" s="139"/>
      <c r="M528" s="140" t="str">
        <f t="shared" si="208"/>
        <v/>
      </c>
      <c r="N528" s="534"/>
      <c r="O528" s="534"/>
      <c r="Q528" s="513">
        <f t="shared" si="210"/>
        <v>0</v>
      </c>
      <c r="R528" s="499" t="str">
        <f t="shared" si="218"/>
        <v/>
      </c>
      <c r="T528" s="522">
        <f t="shared" si="211"/>
        <v>0</v>
      </c>
      <c r="U528" s="523">
        <f t="shared" si="212"/>
        <v>0</v>
      </c>
      <c r="V528" s="522">
        <f t="shared" si="213"/>
        <v>0</v>
      </c>
      <c r="W528" s="523">
        <f t="shared" si="214"/>
        <v>0</v>
      </c>
      <c r="X528" s="522">
        <f t="shared" si="215"/>
        <v>0</v>
      </c>
      <c r="Y528" s="523">
        <f t="shared" si="216"/>
        <v>0</v>
      </c>
      <c r="AA528" s="517"/>
      <c r="AB528" s="517" t="e">
        <f t="shared" si="217"/>
        <v>#VALUE!</v>
      </c>
      <c r="AC528" s="524"/>
      <c r="AE528" s="519"/>
      <c r="AF528" s="519"/>
      <c r="AH528" s="499" t="str">
        <f t="shared" si="219"/>
        <v/>
      </c>
    </row>
    <row r="529" spans="1:34" x14ac:dyDescent="0.2">
      <c r="A529" s="134"/>
      <c r="B529" s="135" t="str">
        <f t="shared" si="209"/>
        <v/>
      </c>
      <c r="C529" s="128" t="b">
        <f t="shared" si="205"/>
        <v>0</v>
      </c>
      <c r="D529" s="136"/>
      <c r="E529" s="143" t="b">
        <f t="shared" si="206"/>
        <v>0</v>
      </c>
      <c r="F529" s="137" t="str">
        <f t="shared" si="207"/>
        <v/>
      </c>
      <c r="G529" s="138"/>
      <c r="H529" s="139"/>
      <c r="I529" s="138"/>
      <c r="J529" s="139"/>
      <c r="K529" s="138"/>
      <c r="L529" s="139"/>
      <c r="M529" s="140" t="str">
        <f t="shared" si="208"/>
        <v/>
      </c>
      <c r="N529" s="534"/>
      <c r="O529" s="534"/>
      <c r="Q529" s="513">
        <f t="shared" si="210"/>
        <v>0</v>
      </c>
      <c r="R529" s="499" t="str">
        <f t="shared" si="218"/>
        <v/>
      </c>
      <c r="T529" s="522">
        <f t="shared" si="211"/>
        <v>0</v>
      </c>
      <c r="U529" s="523">
        <f t="shared" si="212"/>
        <v>0</v>
      </c>
      <c r="V529" s="522">
        <f t="shared" si="213"/>
        <v>0</v>
      </c>
      <c r="W529" s="523">
        <f t="shared" si="214"/>
        <v>0</v>
      </c>
      <c r="X529" s="522">
        <f t="shared" si="215"/>
        <v>0</v>
      </c>
      <c r="Y529" s="523">
        <f t="shared" si="216"/>
        <v>0</v>
      </c>
      <c r="AA529" s="517"/>
      <c r="AB529" s="517" t="e">
        <f t="shared" si="217"/>
        <v>#VALUE!</v>
      </c>
      <c r="AC529" s="524"/>
      <c r="AE529" s="519"/>
      <c r="AF529" s="519"/>
      <c r="AH529" s="499" t="str">
        <f t="shared" si="219"/>
        <v/>
      </c>
    </row>
    <row r="530" spans="1:34" x14ac:dyDescent="0.2">
      <c r="A530" s="134"/>
      <c r="B530" s="135" t="str">
        <f t="shared" si="209"/>
        <v/>
      </c>
      <c r="C530" s="128" t="b">
        <f t="shared" si="205"/>
        <v>0</v>
      </c>
      <c r="D530" s="136"/>
      <c r="E530" s="143" t="b">
        <f t="shared" si="206"/>
        <v>0</v>
      </c>
      <c r="F530" s="137" t="str">
        <f t="shared" si="207"/>
        <v/>
      </c>
      <c r="G530" s="138"/>
      <c r="H530" s="139"/>
      <c r="I530" s="138"/>
      <c r="J530" s="139"/>
      <c r="K530" s="138"/>
      <c r="L530" s="139"/>
      <c r="M530" s="140" t="str">
        <f t="shared" si="208"/>
        <v/>
      </c>
      <c r="N530" s="534"/>
      <c r="O530" s="534"/>
      <c r="Q530" s="513">
        <f t="shared" si="210"/>
        <v>0</v>
      </c>
      <c r="R530" s="499" t="str">
        <f t="shared" si="218"/>
        <v/>
      </c>
      <c r="T530" s="522">
        <f t="shared" si="211"/>
        <v>0</v>
      </c>
      <c r="U530" s="523">
        <f t="shared" si="212"/>
        <v>0</v>
      </c>
      <c r="V530" s="522">
        <f t="shared" si="213"/>
        <v>0</v>
      </c>
      <c r="W530" s="523">
        <f t="shared" si="214"/>
        <v>0</v>
      </c>
      <c r="X530" s="522">
        <f t="shared" si="215"/>
        <v>0</v>
      </c>
      <c r="Y530" s="523">
        <f t="shared" si="216"/>
        <v>0</v>
      </c>
      <c r="AA530" s="517"/>
      <c r="AB530" s="517" t="e">
        <f t="shared" si="217"/>
        <v>#VALUE!</v>
      </c>
      <c r="AC530" s="524"/>
      <c r="AE530" s="519"/>
      <c r="AF530" s="519"/>
      <c r="AH530" s="499" t="str">
        <f t="shared" si="219"/>
        <v/>
      </c>
    </row>
    <row r="531" spans="1:34" ht="13.5" thickBot="1" x14ac:dyDescent="0.25">
      <c r="A531" s="179"/>
      <c r="B531" s="135" t="str">
        <f t="shared" si="209"/>
        <v/>
      </c>
      <c r="C531" s="128" t="b">
        <f t="shared" si="205"/>
        <v>0</v>
      </c>
      <c r="D531" s="180"/>
      <c r="E531" s="143" t="b">
        <f t="shared" si="206"/>
        <v>0</v>
      </c>
      <c r="F531" s="137" t="str">
        <f t="shared" si="207"/>
        <v/>
      </c>
      <c r="G531" s="138"/>
      <c r="H531" s="139"/>
      <c r="I531" s="138"/>
      <c r="J531" s="139"/>
      <c r="K531" s="138"/>
      <c r="L531" s="139"/>
      <c r="M531" s="140" t="str">
        <f t="shared" si="208"/>
        <v/>
      </c>
      <c r="N531" s="534"/>
      <c r="O531" s="534"/>
      <c r="Q531" s="513">
        <f t="shared" si="210"/>
        <v>0</v>
      </c>
      <c r="R531" s="499" t="str">
        <f t="shared" si="218"/>
        <v/>
      </c>
      <c r="T531" s="522">
        <f t="shared" si="211"/>
        <v>0</v>
      </c>
      <c r="U531" s="523">
        <f t="shared" si="212"/>
        <v>0</v>
      </c>
      <c r="V531" s="522">
        <f t="shared" si="213"/>
        <v>0</v>
      </c>
      <c r="W531" s="523">
        <f t="shared" si="214"/>
        <v>0</v>
      </c>
      <c r="X531" s="522">
        <f t="shared" si="215"/>
        <v>0</v>
      </c>
      <c r="Y531" s="523">
        <f t="shared" si="216"/>
        <v>0</v>
      </c>
      <c r="AA531" s="517"/>
      <c r="AB531" s="517" t="e">
        <f t="shared" si="217"/>
        <v>#VALUE!</v>
      </c>
      <c r="AC531" s="524"/>
      <c r="AE531" s="519"/>
      <c r="AF531" s="519"/>
      <c r="AH531" s="499" t="str">
        <f t="shared" si="219"/>
        <v/>
      </c>
    </row>
    <row r="532" spans="1:34" ht="14.25" thickTop="1" thickBot="1" x14ac:dyDescent="0.25">
      <c r="A532" s="170"/>
      <c r="B532" s="171"/>
      <c r="C532" s="172"/>
      <c r="D532" s="173"/>
      <c r="E532" s="173"/>
      <c r="F532" s="174"/>
      <c r="G532" s="175"/>
      <c r="H532" s="175"/>
      <c r="I532" s="175"/>
      <c r="J532" s="175"/>
      <c r="K532" s="175"/>
      <c r="L532" s="175"/>
      <c r="M532" s="176" t="str">
        <f>IF(SUM(G532:L532)&gt;0.00001,M531+G532-H532+K532-L532,"")</f>
        <v/>
      </c>
      <c r="N532" s="534"/>
      <c r="O532" s="534"/>
      <c r="Q532" s="513"/>
      <c r="T532" s="522">
        <f t="shared" si="211"/>
        <v>0</v>
      </c>
      <c r="U532" s="523">
        <f t="shared" si="212"/>
        <v>0</v>
      </c>
      <c r="V532" s="522">
        <f t="shared" si="213"/>
        <v>0</v>
      </c>
      <c r="W532" s="523">
        <f t="shared" si="214"/>
        <v>0</v>
      </c>
      <c r="X532" s="522">
        <f t="shared" si="215"/>
        <v>0</v>
      </c>
      <c r="Y532" s="523">
        <f t="shared" si="216"/>
        <v>0</v>
      </c>
      <c r="AA532" s="517"/>
      <c r="AB532" s="517"/>
      <c r="AC532" s="530"/>
      <c r="AE532" s="519"/>
      <c r="AF532" s="519"/>
      <c r="AH532" s="499" t="str">
        <f t="shared" si="219"/>
        <v/>
      </c>
    </row>
    <row r="533" spans="1:34" ht="13.5" thickTop="1" x14ac:dyDescent="0.2">
      <c r="A533" s="702" t="s">
        <v>15</v>
      </c>
      <c r="B533" s="703"/>
      <c r="C533" s="703"/>
      <c r="D533" s="703"/>
      <c r="E533" s="703"/>
      <c r="F533" s="703"/>
      <c r="G533" s="708" t="s">
        <v>9</v>
      </c>
      <c r="H533" s="708"/>
      <c r="I533" s="697" t="str">
        <f>I8</f>
        <v>BANCA XXXX</v>
      </c>
      <c r="J533" s="698"/>
      <c r="K533" s="696" t="str">
        <f>K8</f>
        <v>BANCA Agricola pop</v>
      </c>
      <c r="L533" s="696"/>
      <c r="M533" s="692" t="s">
        <v>7</v>
      </c>
      <c r="N533" s="505"/>
      <c r="O533" s="505"/>
      <c r="Q533" s="513"/>
      <c r="T533" s="522" t="str">
        <f t="shared" si="211"/>
        <v>C A S S A</v>
      </c>
      <c r="U533" s="523">
        <f t="shared" si="212"/>
        <v>0</v>
      </c>
      <c r="V533" s="522" t="str">
        <f t="shared" si="213"/>
        <v>BANCA XXXX</v>
      </c>
      <c r="W533" s="523">
        <f t="shared" si="214"/>
        <v>0</v>
      </c>
      <c r="X533" s="522" t="str">
        <f t="shared" si="215"/>
        <v>BANCA Agricola pop</v>
      </c>
      <c r="Y533" s="523">
        <f t="shared" si="216"/>
        <v>0</v>
      </c>
      <c r="AA533" s="517"/>
      <c r="AB533" s="517"/>
      <c r="AC533" s="530"/>
      <c r="AE533" s="519"/>
      <c r="AF533" s="519"/>
      <c r="AH533" s="499" t="str">
        <f t="shared" si="219"/>
        <v/>
      </c>
    </row>
    <row r="534" spans="1:34" x14ac:dyDescent="0.2">
      <c r="A534" s="704"/>
      <c r="B534" s="705"/>
      <c r="C534" s="705"/>
      <c r="D534" s="705"/>
      <c r="E534" s="705"/>
      <c r="F534" s="705"/>
      <c r="G534" s="152" t="s">
        <v>2</v>
      </c>
      <c r="H534" s="152" t="s">
        <v>3</v>
      </c>
      <c r="I534" s="152" t="s">
        <v>2</v>
      </c>
      <c r="J534" s="152" t="s">
        <v>3</v>
      </c>
      <c r="K534" s="152" t="s">
        <v>2</v>
      </c>
      <c r="L534" s="152" t="s">
        <v>3</v>
      </c>
      <c r="M534" s="693"/>
      <c r="N534" s="505"/>
      <c r="O534" s="505"/>
      <c r="Q534" s="513"/>
      <c r="T534" s="522" t="str">
        <f t="shared" si="211"/>
        <v>ENTRATE</v>
      </c>
      <c r="U534" s="523" t="str">
        <f t="shared" si="212"/>
        <v>USCITE</v>
      </c>
      <c r="V534" s="522" t="str">
        <f t="shared" si="213"/>
        <v>ENTRATE</v>
      </c>
      <c r="W534" s="523" t="str">
        <f t="shared" si="214"/>
        <v>USCITE</v>
      </c>
      <c r="X534" s="522" t="str">
        <f t="shared" si="215"/>
        <v>ENTRATE</v>
      </c>
      <c r="Y534" s="523" t="str">
        <f t="shared" si="216"/>
        <v>USCITE</v>
      </c>
      <c r="AA534" s="517"/>
      <c r="AB534" s="517"/>
      <c r="AC534" s="530"/>
      <c r="AE534" s="519"/>
      <c r="AF534" s="519"/>
      <c r="AH534" s="499" t="str">
        <f t="shared" si="219"/>
        <v/>
      </c>
    </row>
    <row r="535" spans="1:34" x14ac:dyDescent="0.2">
      <c r="A535" s="694" t="s">
        <v>12</v>
      </c>
      <c r="B535" s="695"/>
      <c r="C535" s="695"/>
      <c r="D535" s="695"/>
      <c r="E535" s="695"/>
      <c r="F535" s="695"/>
      <c r="G535" s="153">
        <f t="shared" ref="G535:L535" si="220">SUM(G506:G531)</f>
        <v>0</v>
      </c>
      <c r="H535" s="153">
        <f t="shared" si="220"/>
        <v>0</v>
      </c>
      <c r="I535" s="153">
        <f t="shared" si="220"/>
        <v>0</v>
      </c>
      <c r="J535" s="153">
        <f t="shared" si="220"/>
        <v>0</v>
      </c>
      <c r="K535" s="153">
        <f t="shared" si="220"/>
        <v>0</v>
      </c>
      <c r="L535" s="153">
        <f t="shared" si="220"/>
        <v>0</v>
      </c>
      <c r="M535" s="154">
        <f>G535-H535+I535-J535+K535-L535</f>
        <v>0</v>
      </c>
      <c r="N535" s="534"/>
      <c r="O535" s="534"/>
      <c r="Q535" s="513"/>
      <c r="T535" s="522">
        <f t="shared" si="211"/>
        <v>0</v>
      </c>
      <c r="U535" s="523">
        <f t="shared" si="212"/>
        <v>0</v>
      </c>
      <c r="V535" s="522">
        <f t="shared" si="213"/>
        <v>0</v>
      </c>
      <c r="W535" s="523">
        <f t="shared" si="214"/>
        <v>0</v>
      </c>
      <c r="X535" s="522">
        <f t="shared" si="215"/>
        <v>0</v>
      </c>
      <c r="Y535" s="523">
        <f t="shared" si="216"/>
        <v>0</v>
      </c>
      <c r="AA535" s="517"/>
      <c r="AB535" s="517"/>
      <c r="AC535" s="530"/>
      <c r="AE535" s="519"/>
      <c r="AF535" s="519"/>
      <c r="AH535" s="499" t="str">
        <f t="shared" si="219"/>
        <v/>
      </c>
    </row>
    <row r="536" spans="1:34" x14ac:dyDescent="0.2">
      <c r="A536" s="694" t="s">
        <v>14</v>
      </c>
      <c r="B536" s="695"/>
      <c r="C536" s="695"/>
      <c r="D536" s="695"/>
      <c r="E536" s="695"/>
      <c r="F536" s="695"/>
      <c r="G536" s="153">
        <f t="shared" ref="G536:M536" si="221">G504</f>
        <v>434.24</v>
      </c>
      <c r="H536" s="153">
        <f t="shared" si="221"/>
        <v>0</v>
      </c>
      <c r="I536" s="153">
        <f t="shared" si="221"/>
        <v>17740.45</v>
      </c>
      <c r="J536" s="153">
        <f t="shared" si="221"/>
        <v>29.94</v>
      </c>
      <c r="K536" s="153">
        <f t="shared" si="221"/>
        <v>95.99</v>
      </c>
      <c r="L536" s="153">
        <f t="shared" si="221"/>
        <v>0</v>
      </c>
      <c r="M536" s="154">
        <f t="shared" si="221"/>
        <v>18240.740000000005</v>
      </c>
      <c r="N536" s="534"/>
      <c r="O536" s="534"/>
      <c r="Q536" s="513"/>
      <c r="T536" s="522">
        <f t="shared" si="211"/>
        <v>434.24</v>
      </c>
      <c r="U536" s="523">
        <f t="shared" si="212"/>
        <v>0</v>
      </c>
      <c r="V536" s="522">
        <f t="shared" si="213"/>
        <v>17740.45</v>
      </c>
      <c r="W536" s="523">
        <f t="shared" si="214"/>
        <v>29.94</v>
      </c>
      <c r="X536" s="522">
        <f t="shared" si="215"/>
        <v>95.99</v>
      </c>
      <c r="Y536" s="523">
        <f t="shared" si="216"/>
        <v>0</v>
      </c>
      <c r="AA536" s="517"/>
      <c r="AB536" s="517"/>
      <c r="AC536" s="530"/>
      <c r="AE536" s="519"/>
      <c r="AF536" s="519"/>
      <c r="AH536" s="499" t="str">
        <f t="shared" si="219"/>
        <v/>
      </c>
    </row>
    <row r="537" spans="1:34" x14ac:dyDescent="0.2">
      <c r="A537" s="700" t="s">
        <v>13</v>
      </c>
      <c r="B537" s="701"/>
      <c r="C537" s="701"/>
      <c r="D537" s="701"/>
      <c r="E537" s="701"/>
      <c r="F537" s="701"/>
      <c r="G537" s="153">
        <f t="shared" ref="G537:M537" si="222">G535+G536</f>
        <v>434.24</v>
      </c>
      <c r="H537" s="153">
        <f t="shared" si="222"/>
        <v>0</v>
      </c>
      <c r="I537" s="153">
        <f t="shared" si="222"/>
        <v>17740.45</v>
      </c>
      <c r="J537" s="153">
        <f t="shared" si="222"/>
        <v>29.94</v>
      </c>
      <c r="K537" s="153">
        <f t="shared" si="222"/>
        <v>95.99</v>
      </c>
      <c r="L537" s="153">
        <f t="shared" si="222"/>
        <v>0</v>
      </c>
      <c r="M537" s="154">
        <f t="shared" si="222"/>
        <v>18240.740000000005</v>
      </c>
      <c r="N537" s="534"/>
      <c r="O537" s="534"/>
      <c r="Q537" s="513"/>
      <c r="T537" s="522">
        <f t="shared" si="211"/>
        <v>434.24</v>
      </c>
      <c r="U537" s="523">
        <f t="shared" si="212"/>
        <v>0</v>
      </c>
      <c r="V537" s="522">
        <f t="shared" si="213"/>
        <v>17740.45</v>
      </c>
      <c r="W537" s="523">
        <f t="shared" si="214"/>
        <v>29.94</v>
      </c>
      <c r="X537" s="522">
        <f t="shared" si="215"/>
        <v>95.99</v>
      </c>
      <c r="Y537" s="523">
        <f t="shared" si="216"/>
        <v>0</v>
      </c>
      <c r="AA537" s="517"/>
      <c r="AB537" s="517"/>
      <c r="AC537" s="530"/>
      <c r="AE537" s="519"/>
      <c r="AF537" s="519"/>
      <c r="AH537" s="499" t="str">
        <f t="shared" si="219"/>
        <v/>
      </c>
    </row>
    <row r="538" spans="1:34" ht="13.5" thickBot="1" x14ac:dyDescent="0.25">
      <c r="A538" s="706" t="s">
        <v>16</v>
      </c>
      <c r="B538" s="707"/>
      <c r="C538" s="707"/>
      <c r="D538" s="707"/>
      <c r="E538" s="707"/>
      <c r="F538" s="707"/>
      <c r="G538" s="699">
        <f>G537-H537</f>
        <v>434.24</v>
      </c>
      <c r="H538" s="699"/>
      <c r="I538" s="699">
        <f>I537-J537</f>
        <v>17710.510000000002</v>
      </c>
      <c r="J538" s="699"/>
      <c r="K538" s="699">
        <f>K537-L537</f>
        <v>95.99</v>
      </c>
      <c r="L538" s="699"/>
      <c r="M538" s="155">
        <f>G538+I538+K538</f>
        <v>18240.740000000005</v>
      </c>
      <c r="N538" s="536"/>
      <c r="O538" s="536"/>
      <c r="Q538" s="513"/>
      <c r="T538" s="522">
        <f t="shared" si="211"/>
        <v>434.24</v>
      </c>
      <c r="U538" s="523">
        <f t="shared" si="212"/>
        <v>0</v>
      </c>
      <c r="V538" s="522">
        <f t="shared" si="213"/>
        <v>17710.510000000002</v>
      </c>
      <c r="W538" s="523">
        <f t="shared" si="214"/>
        <v>0</v>
      </c>
      <c r="X538" s="522">
        <f t="shared" si="215"/>
        <v>95.99</v>
      </c>
      <c r="Y538" s="523">
        <f t="shared" si="216"/>
        <v>0</v>
      </c>
      <c r="AA538" s="517"/>
      <c r="AB538" s="517"/>
      <c r="AC538" s="530"/>
      <c r="AE538" s="519"/>
      <c r="AF538" s="519"/>
      <c r="AH538" s="499" t="str">
        <f t="shared" si="219"/>
        <v/>
      </c>
    </row>
    <row r="539" spans="1:34" ht="13.5" thickTop="1" x14ac:dyDescent="0.2">
      <c r="A539" s="160"/>
      <c r="B539" s="156" t="str">
        <f>IF(Q539&gt;0.00001,B531+1,"")</f>
        <v/>
      </c>
      <c r="C539" s="128" t="b">
        <f t="shared" ref="C539:C564" si="223">IF(G539+I539+K539&gt;0,"e",IF(H539+J539+L539&gt;0,"u",IF(G539+H539+I539+J539+K539+L539&lt;0,"")))</f>
        <v>0</v>
      </c>
      <c r="D539" s="161"/>
      <c r="E539" s="143" t="b">
        <f t="shared" ref="E539:E564" si="224">IF(Q539&gt;0.0001,1)</f>
        <v>0</v>
      </c>
      <c r="F539" s="137" t="str">
        <f t="shared" ref="F539:F564" si="225">AH539</f>
        <v/>
      </c>
      <c r="G539" s="157"/>
      <c r="H539" s="158"/>
      <c r="I539" s="157"/>
      <c r="J539" s="158"/>
      <c r="K539" s="157"/>
      <c r="L539" s="158"/>
      <c r="M539" s="159" t="str">
        <f t="shared" ref="M539:M564" si="226">IF(SUM(G539:L539)&gt;0.00001,M538+G539-H539+I539-J539+K539-L539,"")</f>
        <v/>
      </c>
      <c r="N539" s="534"/>
      <c r="O539" s="534"/>
      <c r="Q539" s="513">
        <f t="shared" si="210"/>
        <v>0</v>
      </c>
      <c r="R539" s="499" t="str">
        <f t="shared" si="218"/>
        <v/>
      </c>
      <c r="T539" s="522">
        <f t="shared" si="211"/>
        <v>0</v>
      </c>
      <c r="U539" s="523">
        <f t="shared" si="212"/>
        <v>0</v>
      </c>
      <c r="V539" s="522">
        <f t="shared" si="213"/>
        <v>0</v>
      </c>
      <c r="W539" s="523">
        <f t="shared" si="214"/>
        <v>0</v>
      </c>
      <c r="X539" s="522">
        <f t="shared" si="215"/>
        <v>0</v>
      </c>
      <c r="Y539" s="523">
        <f t="shared" si="216"/>
        <v>0</v>
      </c>
      <c r="AA539" s="517"/>
      <c r="AB539" s="517" t="e">
        <f t="shared" si="217"/>
        <v>#VALUE!</v>
      </c>
      <c r="AC539" s="524"/>
      <c r="AE539" s="519"/>
      <c r="AF539" s="519"/>
      <c r="AH539" s="499" t="str">
        <f t="shared" si="219"/>
        <v/>
      </c>
    </row>
    <row r="540" spans="1:34" x14ac:dyDescent="0.2">
      <c r="A540" s="134"/>
      <c r="B540" s="135" t="str">
        <f t="shared" ref="B540:B564" si="227">IF(Q540&gt;0.00001,B539+1,"")</f>
        <v/>
      </c>
      <c r="C540" s="128" t="b">
        <f t="shared" si="223"/>
        <v>0</v>
      </c>
      <c r="D540" s="136"/>
      <c r="E540" s="143" t="b">
        <f t="shared" si="224"/>
        <v>0</v>
      </c>
      <c r="F540" s="137" t="str">
        <f t="shared" si="225"/>
        <v/>
      </c>
      <c r="G540" s="138"/>
      <c r="H540" s="139"/>
      <c r="I540" s="138"/>
      <c r="J540" s="139"/>
      <c r="K540" s="138"/>
      <c r="L540" s="139"/>
      <c r="M540" s="140" t="str">
        <f t="shared" si="226"/>
        <v/>
      </c>
      <c r="N540" s="534"/>
      <c r="O540" s="534"/>
      <c r="Q540" s="513">
        <f t="shared" si="210"/>
        <v>0</v>
      </c>
      <c r="R540" s="499" t="str">
        <f t="shared" si="218"/>
        <v/>
      </c>
      <c r="T540" s="522">
        <f t="shared" si="211"/>
        <v>0</v>
      </c>
      <c r="U540" s="523">
        <f t="shared" si="212"/>
        <v>0</v>
      </c>
      <c r="V540" s="522">
        <f t="shared" si="213"/>
        <v>0</v>
      </c>
      <c r="W540" s="523">
        <f t="shared" si="214"/>
        <v>0</v>
      </c>
      <c r="X540" s="522">
        <f t="shared" si="215"/>
        <v>0</v>
      </c>
      <c r="Y540" s="523">
        <f t="shared" si="216"/>
        <v>0</v>
      </c>
      <c r="AA540" s="517"/>
      <c r="AB540" s="517" t="e">
        <f t="shared" si="217"/>
        <v>#VALUE!</v>
      </c>
      <c r="AC540" s="524"/>
      <c r="AE540" s="519"/>
      <c r="AF540" s="519"/>
      <c r="AH540" s="499" t="str">
        <f t="shared" si="219"/>
        <v/>
      </c>
    </row>
    <row r="541" spans="1:34" x14ac:dyDescent="0.2">
      <c r="A541" s="134"/>
      <c r="B541" s="135" t="str">
        <f t="shared" si="227"/>
        <v/>
      </c>
      <c r="C541" s="128" t="b">
        <f t="shared" si="223"/>
        <v>0</v>
      </c>
      <c r="D541" s="136"/>
      <c r="E541" s="143" t="b">
        <f t="shared" si="224"/>
        <v>0</v>
      </c>
      <c r="F541" s="137" t="str">
        <f t="shared" si="225"/>
        <v/>
      </c>
      <c r="G541" s="138"/>
      <c r="H541" s="139"/>
      <c r="I541" s="138"/>
      <c r="J541" s="139"/>
      <c r="K541" s="138"/>
      <c r="L541" s="139"/>
      <c r="M541" s="140" t="str">
        <f t="shared" si="226"/>
        <v/>
      </c>
      <c r="N541" s="534"/>
      <c r="O541" s="534"/>
      <c r="Q541" s="513">
        <f t="shared" si="210"/>
        <v>0</v>
      </c>
      <c r="R541" s="499" t="str">
        <f t="shared" si="218"/>
        <v/>
      </c>
      <c r="T541" s="522">
        <f t="shared" si="211"/>
        <v>0</v>
      </c>
      <c r="U541" s="523">
        <f t="shared" si="212"/>
        <v>0</v>
      </c>
      <c r="V541" s="522">
        <f t="shared" si="213"/>
        <v>0</v>
      </c>
      <c r="W541" s="523">
        <f t="shared" si="214"/>
        <v>0</v>
      </c>
      <c r="X541" s="522">
        <f t="shared" si="215"/>
        <v>0</v>
      </c>
      <c r="Y541" s="523">
        <f t="shared" si="216"/>
        <v>0</v>
      </c>
      <c r="AA541" s="517"/>
      <c r="AB541" s="517" t="e">
        <f t="shared" si="217"/>
        <v>#VALUE!</v>
      </c>
      <c r="AC541" s="524"/>
      <c r="AE541" s="519"/>
      <c r="AF541" s="519"/>
      <c r="AH541" s="499" t="str">
        <f t="shared" si="219"/>
        <v/>
      </c>
    </row>
    <row r="542" spans="1:34" x14ac:dyDescent="0.2">
      <c r="A542" s="134"/>
      <c r="B542" s="135" t="str">
        <f t="shared" si="227"/>
        <v/>
      </c>
      <c r="C542" s="128" t="b">
        <f t="shared" si="223"/>
        <v>0</v>
      </c>
      <c r="D542" s="136"/>
      <c r="E542" s="143" t="b">
        <f t="shared" si="224"/>
        <v>0</v>
      </c>
      <c r="F542" s="137" t="str">
        <f t="shared" si="225"/>
        <v/>
      </c>
      <c r="G542" s="138"/>
      <c r="H542" s="139"/>
      <c r="I542" s="138"/>
      <c r="J542" s="139"/>
      <c r="K542" s="138"/>
      <c r="L542" s="139"/>
      <c r="M542" s="140" t="str">
        <f t="shared" si="226"/>
        <v/>
      </c>
      <c r="N542" s="534"/>
      <c r="O542" s="534"/>
      <c r="Q542" s="513">
        <f t="shared" si="210"/>
        <v>0</v>
      </c>
      <c r="R542" s="499" t="str">
        <f t="shared" si="218"/>
        <v/>
      </c>
      <c r="T542" s="522">
        <f t="shared" si="211"/>
        <v>0</v>
      </c>
      <c r="U542" s="523">
        <f t="shared" si="212"/>
        <v>0</v>
      </c>
      <c r="V542" s="522">
        <f t="shared" si="213"/>
        <v>0</v>
      </c>
      <c r="W542" s="523">
        <f t="shared" si="214"/>
        <v>0</v>
      </c>
      <c r="X542" s="522">
        <f t="shared" si="215"/>
        <v>0</v>
      </c>
      <c r="Y542" s="523">
        <f t="shared" si="216"/>
        <v>0</v>
      </c>
      <c r="AA542" s="517"/>
      <c r="AB542" s="517" t="e">
        <f t="shared" si="217"/>
        <v>#VALUE!</v>
      </c>
      <c r="AC542" s="524"/>
      <c r="AE542" s="519"/>
      <c r="AF542" s="519"/>
      <c r="AH542" s="499" t="str">
        <f t="shared" si="219"/>
        <v/>
      </c>
    </row>
    <row r="543" spans="1:34" x14ac:dyDescent="0.2">
      <c r="A543" s="134"/>
      <c r="B543" s="135" t="str">
        <f t="shared" si="227"/>
        <v/>
      </c>
      <c r="C543" s="128" t="b">
        <f t="shared" si="223"/>
        <v>0</v>
      </c>
      <c r="D543" s="136"/>
      <c r="E543" s="143" t="b">
        <f t="shared" si="224"/>
        <v>0</v>
      </c>
      <c r="F543" s="137" t="str">
        <f t="shared" si="225"/>
        <v/>
      </c>
      <c r="G543" s="138"/>
      <c r="H543" s="139"/>
      <c r="I543" s="138"/>
      <c r="J543" s="139"/>
      <c r="K543" s="138"/>
      <c r="L543" s="139"/>
      <c r="M543" s="140" t="str">
        <f t="shared" si="226"/>
        <v/>
      </c>
      <c r="N543" s="534"/>
      <c r="O543" s="534"/>
      <c r="Q543" s="513">
        <f t="shared" si="210"/>
        <v>0</v>
      </c>
      <c r="R543" s="499" t="str">
        <f t="shared" si="218"/>
        <v/>
      </c>
      <c r="T543" s="522">
        <f t="shared" si="211"/>
        <v>0</v>
      </c>
      <c r="U543" s="523">
        <f t="shared" si="212"/>
        <v>0</v>
      </c>
      <c r="V543" s="522">
        <f t="shared" si="213"/>
        <v>0</v>
      </c>
      <c r="W543" s="523">
        <f t="shared" si="214"/>
        <v>0</v>
      </c>
      <c r="X543" s="522">
        <f t="shared" si="215"/>
        <v>0</v>
      </c>
      <c r="Y543" s="523">
        <f t="shared" si="216"/>
        <v>0</v>
      </c>
      <c r="AA543" s="517"/>
      <c r="AB543" s="517" t="e">
        <f t="shared" si="217"/>
        <v>#VALUE!</v>
      </c>
      <c r="AC543" s="524"/>
      <c r="AE543" s="519"/>
      <c r="AF543" s="519"/>
      <c r="AH543" s="499" t="str">
        <f t="shared" si="219"/>
        <v/>
      </c>
    </row>
    <row r="544" spans="1:34" x14ac:dyDescent="0.2">
      <c r="A544" s="134"/>
      <c r="B544" s="135" t="str">
        <f t="shared" si="227"/>
        <v/>
      </c>
      <c r="C544" s="128" t="b">
        <f t="shared" si="223"/>
        <v>0</v>
      </c>
      <c r="D544" s="136"/>
      <c r="E544" s="143" t="b">
        <f t="shared" si="224"/>
        <v>0</v>
      </c>
      <c r="F544" s="137" t="str">
        <f t="shared" si="225"/>
        <v/>
      </c>
      <c r="G544" s="138"/>
      <c r="H544" s="139"/>
      <c r="I544" s="138"/>
      <c r="J544" s="139"/>
      <c r="K544" s="138"/>
      <c r="L544" s="139"/>
      <c r="M544" s="140" t="str">
        <f t="shared" si="226"/>
        <v/>
      </c>
      <c r="N544" s="534"/>
      <c r="O544" s="534"/>
      <c r="Q544" s="513">
        <f t="shared" si="210"/>
        <v>0</v>
      </c>
      <c r="R544" s="499" t="str">
        <f t="shared" si="218"/>
        <v/>
      </c>
      <c r="T544" s="522">
        <f t="shared" si="211"/>
        <v>0</v>
      </c>
      <c r="U544" s="523">
        <f t="shared" si="212"/>
        <v>0</v>
      </c>
      <c r="V544" s="522">
        <f t="shared" si="213"/>
        <v>0</v>
      </c>
      <c r="W544" s="523">
        <f t="shared" si="214"/>
        <v>0</v>
      </c>
      <c r="X544" s="522">
        <f t="shared" si="215"/>
        <v>0</v>
      </c>
      <c r="Y544" s="523">
        <f t="shared" si="216"/>
        <v>0</v>
      </c>
      <c r="AA544" s="517"/>
      <c r="AB544" s="517" t="e">
        <f t="shared" si="217"/>
        <v>#VALUE!</v>
      </c>
      <c r="AC544" s="524"/>
      <c r="AE544" s="519"/>
      <c r="AF544" s="519"/>
      <c r="AH544" s="499" t="str">
        <f t="shared" si="219"/>
        <v/>
      </c>
    </row>
    <row r="545" spans="1:34" x14ac:dyDescent="0.2">
      <c r="A545" s="134"/>
      <c r="B545" s="135" t="str">
        <f t="shared" si="227"/>
        <v/>
      </c>
      <c r="C545" s="128" t="b">
        <f t="shared" si="223"/>
        <v>0</v>
      </c>
      <c r="D545" s="136"/>
      <c r="E545" s="143" t="b">
        <f t="shared" si="224"/>
        <v>0</v>
      </c>
      <c r="F545" s="137" t="str">
        <f t="shared" si="225"/>
        <v/>
      </c>
      <c r="G545" s="138"/>
      <c r="H545" s="139"/>
      <c r="I545" s="138"/>
      <c r="J545" s="139"/>
      <c r="K545" s="138"/>
      <c r="L545" s="139"/>
      <c r="M545" s="140" t="str">
        <f t="shared" si="226"/>
        <v/>
      </c>
      <c r="N545" s="534"/>
      <c r="O545" s="534"/>
      <c r="Q545" s="513">
        <f t="shared" si="210"/>
        <v>0</v>
      </c>
      <c r="R545" s="499" t="str">
        <f t="shared" si="218"/>
        <v/>
      </c>
      <c r="T545" s="522">
        <f t="shared" si="211"/>
        <v>0</v>
      </c>
      <c r="U545" s="523">
        <f t="shared" si="212"/>
        <v>0</v>
      </c>
      <c r="V545" s="522">
        <f t="shared" si="213"/>
        <v>0</v>
      </c>
      <c r="W545" s="523">
        <f t="shared" si="214"/>
        <v>0</v>
      </c>
      <c r="X545" s="522">
        <f t="shared" si="215"/>
        <v>0</v>
      </c>
      <c r="Y545" s="523">
        <f t="shared" si="216"/>
        <v>0</v>
      </c>
      <c r="AA545" s="517"/>
      <c r="AB545" s="517" t="e">
        <f t="shared" si="217"/>
        <v>#VALUE!</v>
      </c>
      <c r="AC545" s="524"/>
      <c r="AE545" s="519"/>
      <c r="AF545" s="519"/>
      <c r="AH545" s="499" t="str">
        <f t="shared" si="219"/>
        <v/>
      </c>
    </row>
    <row r="546" spans="1:34" x14ac:dyDescent="0.2">
      <c r="A546" s="134"/>
      <c r="B546" s="135" t="str">
        <f t="shared" si="227"/>
        <v/>
      </c>
      <c r="C546" s="128" t="b">
        <f t="shared" si="223"/>
        <v>0</v>
      </c>
      <c r="D546" s="136"/>
      <c r="E546" s="143" t="b">
        <f t="shared" si="224"/>
        <v>0</v>
      </c>
      <c r="F546" s="137" t="str">
        <f t="shared" si="225"/>
        <v/>
      </c>
      <c r="G546" s="138"/>
      <c r="H546" s="139"/>
      <c r="I546" s="138"/>
      <c r="J546" s="139"/>
      <c r="K546" s="138"/>
      <c r="L546" s="139"/>
      <c r="M546" s="140" t="str">
        <f t="shared" si="226"/>
        <v/>
      </c>
      <c r="N546" s="534"/>
      <c r="O546" s="534"/>
      <c r="Q546" s="513">
        <f t="shared" si="210"/>
        <v>0</v>
      </c>
      <c r="R546" s="499" t="str">
        <f t="shared" si="218"/>
        <v/>
      </c>
      <c r="T546" s="522">
        <f t="shared" si="211"/>
        <v>0</v>
      </c>
      <c r="U546" s="523">
        <f t="shared" si="212"/>
        <v>0</v>
      </c>
      <c r="V546" s="522">
        <f t="shared" si="213"/>
        <v>0</v>
      </c>
      <c r="W546" s="523">
        <f t="shared" si="214"/>
        <v>0</v>
      </c>
      <c r="X546" s="522">
        <f t="shared" si="215"/>
        <v>0</v>
      </c>
      <c r="Y546" s="523">
        <f t="shared" si="216"/>
        <v>0</v>
      </c>
      <c r="AA546" s="517"/>
      <c r="AB546" s="517" t="e">
        <f t="shared" si="217"/>
        <v>#VALUE!</v>
      </c>
      <c r="AC546" s="524"/>
      <c r="AE546" s="519"/>
      <c r="AF546" s="519"/>
      <c r="AH546" s="499" t="str">
        <f t="shared" si="219"/>
        <v/>
      </c>
    </row>
    <row r="547" spans="1:34" x14ac:dyDescent="0.2">
      <c r="A547" s="134"/>
      <c r="B547" s="135" t="str">
        <f t="shared" si="227"/>
        <v/>
      </c>
      <c r="C547" s="128" t="b">
        <f t="shared" si="223"/>
        <v>0</v>
      </c>
      <c r="D547" s="136"/>
      <c r="E547" s="143" t="b">
        <f t="shared" si="224"/>
        <v>0</v>
      </c>
      <c r="F547" s="137" t="str">
        <f t="shared" si="225"/>
        <v/>
      </c>
      <c r="G547" s="138"/>
      <c r="H547" s="139"/>
      <c r="I547" s="138"/>
      <c r="J547" s="139"/>
      <c r="K547" s="138"/>
      <c r="L547" s="139"/>
      <c r="M547" s="140" t="str">
        <f t="shared" si="226"/>
        <v/>
      </c>
      <c r="N547" s="534"/>
      <c r="O547" s="534"/>
      <c r="Q547" s="513">
        <f t="shared" si="210"/>
        <v>0</v>
      </c>
      <c r="R547" s="499" t="str">
        <f t="shared" si="218"/>
        <v/>
      </c>
      <c r="T547" s="522">
        <f t="shared" si="211"/>
        <v>0</v>
      </c>
      <c r="U547" s="523">
        <f t="shared" si="212"/>
        <v>0</v>
      </c>
      <c r="V547" s="522">
        <f t="shared" si="213"/>
        <v>0</v>
      </c>
      <c r="W547" s="523">
        <f t="shared" si="214"/>
        <v>0</v>
      </c>
      <c r="X547" s="522">
        <f t="shared" si="215"/>
        <v>0</v>
      </c>
      <c r="Y547" s="523">
        <f t="shared" si="216"/>
        <v>0</v>
      </c>
      <c r="AA547" s="517"/>
      <c r="AB547" s="517" t="e">
        <f t="shared" si="217"/>
        <v>#VALUE!</v>
      </c>
      <c r="AC547" s="524"/>
      <c r="AE547" s="519"/>
      <c r="AF547" s="519"/>
      <c r="AH547" s="499" t="str">
        <f t="shared" si="219"/>
        <v/>
      </c>
    </row>
    <row r="548" spans="1:34" x14ac:dyDescent="0.2">
      <c r="A548" s="134"/>
      <c r="B548" s="135" t="str">
        <f t="shared" si="227"/>
        <v/>
      </c>
      <c r="C548" s="128" t="b">
        <f t="shared" si="223"/>
        <v>0</v>
      </c>
      <c r="D548" s="136"/>
      <c r="E548" s="143" t="b">
        <f t="shared" si="224"/>
        <v>0</v>
      </c>
      <c r="F548" s="137" t="str">
        <f t="shared" si="225"/>
        <v/>
      </c>
      <c r="G548" s="138"/>
      <c r="H548" s="139"/>
      <c r="I548" s="138"/>
      <c r="J548" s="139"/>
      <c r="K548" s="138"/>
      <c r="L548" s="139"/>
      <c r="M548" s="140" t="str">
        <f t="shared" si="226"/>
        <v/>
      </c>
      <c r="N548" s="534"/>
      <c r="O548" s="534"/>
      <c r="Q548" s="513">
        <f t="shared" si="210"/>
        <v>0</v>
      </c>
      <c r="R548" s="499" t="str">
        <f t="shared" si="218"/>
        <v/>
      </c>
      <c r="T548" s="522">
        <f t="shared" si="211"/>
        <v>0</v>
      </c>
      <c r="U548" s="523">
        <f t="shared" si="212"/>
        <v>0</v>
      </c>
      <c r="V548" s="522">
        <f t="shared" si="213"/>
        <v>0</v>
      </c>
      <c r="W548" s="523">
        <f t="shared" si="214"/>
        <v>0</v>
      </c>
      <c r="X548" s="522">
        <f t="shared" si="215"/>
        <v>0</v>
      </c>
      <c r="Y548" s="523">
        <f t="shared" si="216"/>
        <v>0</v>
      </c>
      <c r="AA548" s="517"/>
      <c r="AB548" s="517" t="e">
        <f t="shared" si="217"/>
        <v>#VALUE!</v>
      </c>
      <c r="AC548" s="524"/>
      <c r="AE548" s="519"/>
      <c r="AF548" s="519"/>
      <c r="AH548" s="499" t="str">
        <f t="shared" si="219"/>
        <v/>
      </c>
    </row>
    <row r="549" spans="1:34" x14ac:dyDescent="0.2">
      <c r="A549" s="134"/>
      <c r="B549" s="135" t="str">
        <f t="shared" si="227"/>
        <v/>
      </c>
      <c r="C549" s="128" t="b">
        <f t="shared" si="223"/>
        <v>0</v>
      </c>
      <c r="D549" s="136"/>
      <c r="E549" s="143" t="b">
        <f t="shared" si="224"/>
        <v>0</v>
      </c>
      <c r="F549" s="137" t="str">
        <f t="shared" si="225"/>
        <v/>
      </c>
      <c r="G549" s="138"/>
      <c r="H549" s="139"/>
      <c r="I549" s="138"/>
      <c r="J549" s="139"/>
      <c r="K549" s="138"/>
      <c r="L549" s="139"/>
      <c r="M549" s="140" t="str">
        <f t="shared" si="226"/>
        <v/>
      </c>
      <c r="N549" s="534"/>
      <c r="O549" s="534"/>
      <c r="Q549" s="513">
        <f t="shared" si="210"/>
        <v>0</v>
      </c>
      <c r="R549" s="499" t="str">
        <f t="shared" si="218"/>
        <v/>
      </c>
      <c r="T549" s="522">
        <f t="shared" si="211"/>
        <v>0</v>
      </c>
      <c r="U549" s="523">
        <f t="shared" si="212"/>
        <v>0</v>
      </c>
      <c r="V549" s="522">
        <f t="shared" si="213"/>
        <v>0</v>
      </c>
      <c r="W549" s="523">
        <f t="shared" si="214"/>
        <v>0</v>
      </c>
      <c r="X549" s="522">
        <f t="shared" si="215"/>
        <v>0</v>
      </c>
      <c r="Y549" s="523">
        <f t="shared" si="216"/>
        <v>0</v>
      </c>
      <c r="AA549" s="517"/>
      <c r="AB549" s="517" t="e">
        <f t="shared" si="217"/>
        <v>#VALUE!</v>
      </c>
      <c r="AC549" s="524"/>
      <c r="AE549" s="519"/>
      <c r="AF549" s="519"/>
      <c r="AH549" s="499" t="str">
        <f t="shared" si="219"/>
        <v/>
      </c>
    </row>
    <row r="550" spans="1:34" x14ac:dyDescent="0.2">
      <c r="A550" s="134"/>
      <c r="B550" s="135" t="str">
        <f t="shared" si="227"/>
        <v/>
      </c>
      <c r="C550" s="128" t="b">
        <f t="shared" si="223"/>
        <v>0</v>
      </c>
      <c r="D550" s="136"/>
      <c r="E550" s="143" t="b">
        <f t="shared" si="224"/>
        <v>0</v>
      </c>
      <c r="F550" s="137" t="str">
        <f t="shared" si="225"/>
        <v/>
      </c>
      <c r="G550" s="138"/>
      <c r="H550" s="139"/>
      <c r="I550" s="138"/>
      <c r="J550" s="139"/>
      <c r="K550" s="138"/>
      <c r="L550" s="139"/>
      <c r="M550" s="140" t="str">
        <f t="shared" si="226"/>
        <v/>
      </c>
      <c r="N550" s="534"/>
      <c r="O550" s="534"/>
      <c r="Q550" s="513">
        <f t="shared" si="210"/>
        <v>0</v>
      </c>
      <c r="R550" s="499" t="str">
        <f t="shared" si="218"/>
        <v/>
      </c>
      <c r="T550" s="522">
        <f t="shared" si="211"/>
        <v>0</v>
      </c>
      <c r="U550" s="523">
        <f t="shared" si="212"/>
        <v>0</v>
      </c>
      <c r="V550" s="522">
        <f t="shared" si="213"/>
        <v>0</v>
      </c>
      <c r="W550" s="523">
        <f t="shared" si="214"/>
        <v>0</v>
      </c>
      <c r="X550" s="522">
        <f t="shared" si="215"/>
        <v>0</v>
      </c>
      <c r="Y550" s="523">
        <f t="shared" si="216"/>
        <v>0</v>
      </c>
      <c r="AA550" s="517"/>
      <c r="AB550" s="517" t="e">
        <f t="shared" si="217"/>
        <v>#VALUE!</v>
      </c>
      <c r="AC550" s="524"/>
      <c r="AE550" s="519"/>
      <c r="AF550" s="519"/>
      <c r="AH550" s="499" t="str">
        <f t="shared" si="219"/>
        <v/>
      </c>
    </row>
    <row r="551" spans="1:34" x14ac:dyDescent="0.2">
      <c r="A551" s="134"/>
      <c r="B551" s="135" t="str">
        <f t="shared" si="227"/>
        <v/>
      </c>
      <c r="C551" s="128" t="b">
        <f t="shared" si="223"/>
        <v>0</v>
      </c>
      <c r="D551" s="136"/>
      <c r="E551" s="143" t="b">
        <f t="shared" si="224"/>
        <v>0</v>
      </c>
      <c r="F551" s="137" t="str">
        <f t="shared" si="225"/>
        <v/>
      </c>
      <c r="G551" s="138"/>
      <c r="H551" s="139"/>
      <c r="I551" s="138"/>
      <c r="J551" s="139"/>
      <c r="K551" s="138"/>
      <c r="L551" s="139"/>
      <c r="M551" s="140" t="str">
        <f t="shared" si="226"/>
        <v/>
      </c>
      <c r="N551" s="534"/>
      <c r="O551" s="534"/>
      <c r="Q551" s="513">
        <f t="shared" si="210"/>
        <v>0</v>
      </c>
      <c r="R551" s="499" t="str">
        <f t="shared" si="218"/>
        <v/>
      </c>
      <c r="T551" s="522">
        <f t="shared" si="211"/>
        <v>0</v>
      </c>
      <c r="U551" s="523">
        <f t="shared" si="212"/>
        <v>0</v>
      </c>
      <c r="V551" s="522">
        <f t="shared" si="213"/>
        <v>0</v>
      </c>
      <c r="W551" s="523">
        <f t="shared" si="214"/>
        <v>0</v>
      </c>
      <c r="X551" s="522">
        <f t="shared" si="215"/>
        <v>0</v>
      </c>
      <c r="Y551" s="523">
        <f t="shared" si="216"/>
        <v>0</v>
      </c>
      <c r="AA551" s="517"/>
      <c r="AB551" s="517" t="e">
        <f t="shared" si="217"/>
        <v>#VALUE!</v>
      </c>
      <c r="AC551" s="524"/>
      <c r="AE551" s="519"/>
      <c r="AF551" s="519"/>
      <c r="AH551" s="499" t="str">
        <f t="shared" si="219"/>
        <v/>
      </c>
    </row>
    <row r="552" spans="1:34" x14ac:dyDescent="0.2">
      <c r="A552" s="134"/>
      <c r="B552" s="135" t="str">
        <f t="shared" si="227"/>
        <v/>
      </c>
      <c r="C552" s="128" t="b">
        <f t="shared" si="223"/>
        <v>0</v>
      </c>
      <c r="D552" s="136"/>
      <c r="E552" s="143" t="b">
        <f t="shared" si="224"/>
        <v>0</v>
      </c>
      <c r="F552" s="137" t="str">
        <f t="shared" si="225"/>
        <v/>
      </c>
      <c r="G552" s="138"/>
      <c r="H552" s="139"/>
      <c r="I552" s="138"/>
      <c r="J552" s="139"/>
      <c r="K552" s="138"/>
      <c r="L552" s="139"/>
      <c r="M552" s="140" t="str">
        <f t="shared" si="226"/>
        <v/>
      </c>
      <c r="N552" s="534"/>
      <c r="O552" s="534"/>
      <c r="Q552" s="513">
        <f t="shared" si="210"/>
        <v>0</v>
      </c>
      <c r="R552" s="499" t="str">
        <f t="shared" si="218"/>
        <v/>
      </c>
      <c r="T552" s="522">
        <f t="shared" si="211"/>
        <v>0</v>
      </c>
      <c r="U552" s="523">
        <f t="shared" si="212"/>
        <v>0</v>
      </c>
      <c r="V552" s="522">
        <f t="shared" si="213"/>
        <v>0</v>
      </c>
      <c r="W552" s="523">
        <f t="shared" si="214"/>
        <v>0</v>
      </c>
      <c r="X552" s="522">
        <f t="shared" si="215"/>
        <v>0</v>
      </c>
      <c r="Y552" s="523">
        <f t="shared" si="216"/>
        <v>0</v>
      </c>
      <c r="AA552" s="517"/>
      <c r="AB552" s="517" t="e">
        <f t="shared" si="217"/>
        <v>#VALUE!</v>
      </c>
      <c r="AC552" s="524"/>
      <c r="AE552" s="519"/>
      <c r="AF552" s="519"/>
      <c r="AH552" s="499" t="str">
        <f t="shared" si="219"/>
        <v/>
      </c>
    </row>
    <row r="553" spans="1:34" x14ac:dyDescent="0.2">
      <c r="A553" s="134"/>
      <c r="B553" s="135" t="str">
        <f t="shared" si="227"/>
        <v/>
      </c>
      <c r="C553" s="128" t="b">
        <f t="shared" si="223"/>
        <v>0</v>
      </c>
      <c r="D553" s="136"/>
      <c r="E553" s="143" t="b">
        <f t="shared" si="224"/>
        <v>0</v>
      </c>
      <c r="F553" s="137" t="str">
        <f t="shared" si="225"/>
        <v/>
      </c>
      <c r="G553" s="138"/>
      <c r="H553" s="139"/>
      <c r="I553" s="138"/>
      <c r="J553" s="139"/>
      <c r="K553" s="138"/>
      <c r="L553" s="139"/>
      <c r="M553" s="140" t="str">
        <f t="shared" si="226"/>
        <v/>
      </c>
      <c r="N553" s="534"/>
      <c r="O553" s="534"/>
      <c r="Q553" s="513">
        <f t="shared" si="210"/>
        <v>0</v>
      </c>
      <c r="R553" s="499" t="str">
        <f t="shared" si="218"/>
        <v/>
      </c>
      <c r="T553" s="522">
        <f t="shared" si="211"/>
        <v>0</v>
      </c>
      <c r="U553" s="523">
        <f t="shared" si="212"/>
        <v>0</v>
      </c>
      <c r="V553" s="522">
        <f t="shared" si="213"/>
        <v>0</v>
      </c>
      <c r="W553" s="523">
        <f t="shared" si="214"/>
        <v>0</v>
      </c>
      <c r="X553" s="522">
        <f t="shared" si="215"/>
        <v>0</v>
      </c>
      <c r="Y553" s="523">
        <f t="shared" si="216"/>
        <v>0</v>
      </c>
      <c r="AA553" s="517"/>
      <c r="AB553" s="517" t="e">
        <f t="shared" si="217"/>
        <v>#VALUE!</v>
      </c>
      <c r="AC553" s="524"/>
      <c r="AE553" s="519"/>
      <c r="AF553" s="519"/>
      <c r="AH553" s="499" t="str">
        <f t="shared" si="219"/>
        <v/>
      </c>
    </row>
    <row r="554" spans="1:34" x14ac:dyDescent="0.2">
      <c r="A554" s="134"/>
      <c r="B554" s="135" t="str">
        <f t="shared" si="227"/>
        <v/>
      </c>
      <c r="C554" s="128" t="b">
        <f t="shared" si="223"/>
        <v>0</v>
      </c>
      <c r="D554" s="136"/>
      <c r="E554" s="143" t="b">
        <f t="shared" si="224"/>
        <v>0</v>
      </c>
      <c r="F554" s="137" t="str">
        <f t="shared" si="225"/>
        <v/>
      </c>
      <c r="G554" s="138"/>
      <c r="H554" s="139"/>
      <c r="I554" s="138"/>
      <c r="J554" s="139"/>
      <c r="K554" s="138"/>
      <c r="L554" s="139"/>
      <c r="M554" s="140" t="str">
        <f t="shared" si="226"/>
        <v/>
      </c>
      <c r="N554" s="534"/>
      <c r="O554" s="534"/>
      <c r="Q554" s="513">
        <f t="shared" si="210"/>
        <v>0</v>
      </c>
      <c r="R554" s="499" t="str">
        <f t="shared" si="218"/>
        <v/>
      </c>
      <c r="T554" s="522">
        <f t="shared" si="211"/>
        <v>0</v>
      </c>
      <c r="U554" s="523">
        <f t="shared" si="212"/>
        <v>0</v>
      </c>
      <c r="V554" s="522">
        <f t="shared" si="213"/>
        <v>0</v>
      </c>
      <c r="W554" s="523">
        <f t="shared" si="214"/>
        <v>0</v>
      </c>
      <c r="X554" s="522">
        <f t="shared" si="215"/>
        <v>0</v>
      </c>
      <c r="Y554" s="523">
        <f t="shared" si="216"/>
        <v>0</v>
      </c>
      <c r="AA554" s="517"/>
      <c r="AB554" s="517" t="e">
        <f t="shared" si="217"/>
        <v>#VALUE!</v>
      </c>
      <c r="AC554" s="524"/>
      <c r="AE554" s="519"/>
      <c r="AF554" s="519"/>
      <c r="AH554" s="499" t="str">
        <f t="shared" si="219"/>
        <v/>
      </c>
    </row>
    <row r="555" spans="1:34" x14ac:dyDescent="0.2">
      <c r="A555" s="134"/>
      <c r="B555" s="135" t="str">
        <f t="shared" si="227"/>
        <v/>
      </c>
      <c r="C555" s="128" t="b">
        <f t="shared" si="223"/>
        <v>0</v>
      </c>
      <c r="D555" s="136"/>
      <c r="E555" s="143" t="b">
        <f t="shared" si="224"/>
        <v>0</v>
      </c>
      <c r="F555" s="137" t="str">
        <f t="shared" si="225"/>
        <v/>
      </c>
      <c r="G555" s="138"/>
      <c r="H555" s="139"/>
      <c r="I555" s="138"/>
      <c r="J555" s="139"/>
      <c r="K555" s="138"/>
      <c r="L555" s="139"/>
      <c r="M555" s="140" t="str">
        <f t="shared" si="226"/>
        <v/>
      </c>
      <c r="N555" s="534"/>
      <c r="O555" s="534"/>
      <c r="Q555" s="513">
        <f t="shared" si="210"/>
        <v>0</v>
      </c>
      <c r="R555" s="499" t="str">
        <f t="shared" si="218"/>
        <v/>
      </c>
      <c r="T555" s="522">
        <f t="shared" si="211"/>
        <v>0</v>
      </c>
      <c r="U555" s="523">
        <f t="shared" si="212"/>
        <v>0</v>
      </c>
      <c r="V555" s="522">
        <f t="shared" si="213"/>
        <v>0</v>
      </c>
      <c r="W555" s="523">
        <f t="shared" si="214"/>
        <v>0</v>
      </c>
      <c r="X555" s="522">
        <f t="shared" si="215"/>
        <v>0</v>
      </c>
      <c r="Y555" s="523">
        <f t="shared" si="216"/>
        <v>0</v>
      </c>
      <c r="AA555" s="517"/>
      <c r="AB555" s="517" t="e">
        <f t="shared" si="217"/>
        <v>#VALUE!</v>
      </c>
      <c r="AC555" s="524"/>
      <c r="AE555" s="519"/>
      <c r="AF555" s="519"/>
      <c r="AH555" s="499" t="str">
        <f t="shared" si="219"/>
        <v/>
      </c>
    </row>
    <row r="556" spans="1:34" x14ac:dyDescent="0.2">
      <c r="A556" s="134"/>
      <c r="B556" s="135" t="str">
        <f t="shared" si="227"/>
        <v/>
      </c>
      <c r="C556" s="128" t="b">
        <f t="shared" si="223"/>
        <v>0</v>
      </c>
      <c r="D556" s="136"/>
      <c r="E556" s="143" t="b">
        <f t="shared" si="224"/>
        <v>0</v>
      </c>
      <c r="F556" s="137" t="str">
        <f t="shared" si="225"/>
        <v/>
      </c>
      <c r="G556" s="138"/>
      <c r="H556" s="139"/>
      <c r="I556" s="138"/>
      <c r="J556" s="139"/>
      <c r="K556" s="138"/>
      <c r="L556" s="139"/>
      <c r="M556" s="140" t="str">
        <f t="shared" si="226"/>
        <v/>
      </c>
      <c r="N556" s="534"/>
      <c r="O556" s="534"/>
      <c r="Q556" s="513">
        <f t="shared" si="210"/>
        <v>0</v>
      </c>
      <c r="R556" s="499" t="str">
        <f t="shared" si="218"/>
        <v/>
      </c>
      <c r="T556" s="522">
        <f t="shared" si="211"/>
        <v>0</v>
      </c>
      <c r="U556" s="523">
        <f t="shared" si="212"/>
        <v>0</v>
      </c>
      <c r="V556" s="522">
        <f t="shared" si="213"/>
        <v>0</v>
      </c>
      <c r="W556" s="523">
        <f t="shared" si="214"/>
        <v>0</v>
      </c>
      <c r="X556" s="522">
        <f t="shared" si="215"/>
        <v>0</v>
      </c>
      <c r="Y556" s="523">
        <f t="shared" si="216"/>
        <v>0</v>
      </c>
      <c r="AA556" s="517"/>
      <c r="AB556" s="517" t="e">
        <f t="shared" si="217"/>
        <v>#VALUE!</v>
      </c>
      <c r="AC556" s="524"/>
      <c r="AE556" s="519"/>
      <c r="AF556" s="519"/>
      <c r="AH556" s="499" t="str">
        <f t="shared" si="219"/>
        <v/>
      </c>
    </row>
    <row r="557" spans="1:34" x14ac:dyDescent="0.2">
      <c r="A557" s="134"/>
      <c r="B557" s="135" t="str">
        <f t="shared" si="227"/>
        <v/>
      </c>
      <c r="C557" s="128" t="b">
        <f t="shared" si="223"/>
        <v>0</v>
      </c>
      <c r="D557" s="136"/>
      <c r="E557" s="143" t="b">
        <f t="shared" si="224"/>
        <v>0</v>
      </c>
      <c r="F557" s="137" t="str">
        <f t="shared" si="225"/>
        <v/>
      </c>
      <c r="G557" s="138"/>
      <c r="H557" s="139"/>
      <c r="I557" s="138"/>
      <c r="J557" s="139"/>
      <c r="K557" s="138"/>
      <c r="L557" s="139"/>
      <c r="M557" s="140" t="str">
        <f t="shared" si="226"/>
        <v/>
      </c>
      <c r="N557" s="534"/>
      <c r="O557" s="534"/>
      <c r="Q557" s="513">
        <f t="shared" si="210"/>
        <v>0</v>
      </c>
      <c r="R557" s="499" t="str">
        <f t="shared" si="218"/>
        <v/>
      </c>
      <c r="T557" s="522">
        <f t="shared" si="211"/>
        <v>0</v>
      </c>
      <c r="U557" s="523">
        <f t="shared" si="212"/>
        <v>0</v>
      </c>
      <c r="V557" s="522">
        <f t="shared" si="213"/>
        <v>0</v>
      </c>
      <c r="W557" s="523">
        <f t="shared" si="214"/>
        <v>0</v>
      </c>
      <c r="X557" s="522">
        <f t="shared" si="215"/>
        <v>0</v>
      </c>
      <c r="Y557" s="523">
        <f t="shared" si="216"/>
        <v>0</v>
      </c>
      <c r="AA557" s="517"/>
      <c r="AB557" s="517" t="e">
        <f t="shared" si="217"/>
        <v>#VALUE!</v>
      </c>
      <c r="AC557" s="524"/>
      <c r="AE557" s="519"/>
      <c r="AF557" s="519"/>
      <c r="AH557" s="499" t="str">
        <f t="shared" si="219"/>
        <v/>
      </c>
    </row>
    <row r="558" spans="1:34" x14ac:dyDescent="0.2">
      <c r="A558" s="134"/>
      <c r="B558" s="135" t="str">
        <f t="shared" si="227"/>
        <v/>
      </c>
      <c r="C558" s="128" t="b">
        <f t="shared" si="223"/>
        <v>0</v>
      </c>
      <c r="D558" s="136"/>
      <c r="E558" s="143" t="b">
        <f t="shared" si="224"/>
        <v>0</v>
      </c>
      <c r="F558" s="137" t="str">
        <f t="shared" si="225"/>
        <v/>
      </c>
      <c r="G558" s="138"/>
      <c r="H558" s="139"/>
      <c r="I558" s="138"/>
      <c r="J558" s="139"/>
      <c r="K558" s="138"/>
      <c r="L558" s="139"/>
      <c r="M558" s="140" t="str">
        <f t="shared" si="226"/>
        <v/>
      </c>
      <c r="N558" s="534"/>
      <c r="O558" s="534"/>
      <c r="Q558" s="513">
        <f t="shared" si="210"/>
        <v>0</v>
      </c>
      <c r="R558" s="499" t="str">
        <f t="shared" si="218"/>
        <v/>
      </c>
      <c r="T558" s="522">
        <f t="shared" si="211"/>
        <v>0</v>
      </c>
      <c r="U558" s="523">
        <f t="shared" si="212"/>
        <v>0</v>
      </c>
      <c r="V558" s="522">
        <f t="shared" si="213"/>
        <v>0</v>
      </c>
      <c r="W558" s="523">
        <f t="shared" si="214"/>
        <v>0</v>
      </c>
      <c r="X558" s="522">
        <f t="shared" si="215"/>
        <v>0</v>
      </c>
      <c r="Y558" s="523">
        <f t="shared" si="216"/>
        <v>0</v>
      </c>
      <c r="AA558" s="517"/>
      <c r="AB558" s="517" t="e">
        <f t="shared" si="217"/>
        <v>#VALUE!</v>
      </c>
      <c r="AC558" s="524"/>
      <c r="AE558" s="519"/>
      <c r="AF558" s="519"/>
      <c r="AH558" s="499" t="str">
        <f t="shared" si="219"/>
        <v/>
      </c>
    </row>
    <row r="559" spans="1:34" x14ac:dyDescent="0.2">
      <c r="A559" s="134"/>
      <c r="B559" s="135" t="str">
        <f t="shared" si="227"/>
        <v/>
      </c>
      <c r="C559" s="128" t="b">
        <f t="shared" si="223"/>
        <v>0</v>
      </c>
      <c r="D559" s="136"/>
      <c r="E559" s="143" t="b">
        <f t="shared" si="224"/>
        <v>0</v>
      </c>
      <c r="F559" s="137" t="str">
        <f t="shared" si="225"/>
        <v/>
      </c>
      <c r="G559" s="138"/>
      <c r="H559" s="139"/>
      <c r="I559" s="138"/>
      <c r="J559" s="139"/>
      <c r="K559" s="138"/>
      <c r="L559" s="139"/>
      <c r="M559" s="140" t="str">
        <f t="shared" si="226"/>
        <v/>
      </c>
      <c r="N559" s="534"/>
      <c r="O559" s="534"/>
      <c r="Q559" s="513">
        <f t="shared" si="210"/>
        <v>0</v>
      </c>
      <c r="R559" s="499" t="str">
        <f t="shared" si="218"/>
        <v/>
      </c>
      <c r="T559" s="522">
        <f t="shared" si="211"/>
        <v>0</v>
      </c>
      <c r="U559" s="523">
        <f t="shared" si="212"/>
        <v>0</v>
      </c>
      <c r="V559" s="522">
        <f t="shared" si="213"/>
        <v>0</v>
      </c>
      <c r="W559" s="523">
        <f t="shared" si="214"/>
        <v>0</v>
      </c>
      <c r="X559" s="522">
        <f t="shared" si="215"/>
        <v>0</v>
      </c>
      <c r="Y559" s="523">
        <f t="shared" si="216"/>
        <v>0</v>
      </c>
      <c r="AA559" s="517"/>
      <c r="AB559" s="517" t="e">
        <f t="shared" si="217"/>
        <v>#VALUE!</v>
      </c>
      <c r="AC559" s="524"/>
      <c r="AE559" s="519"/>
      <c r="AF559" s="519"/>
      <c r="AH559" s="499" t="str">
        <f t="shared" si="219"/>
        <v/>
      </c>
    </row>
    <row r="560" spans="1:34" x14ac:dyDescent="0.2">
      <c r="A560" s="134"/>
      <c r="B560" s="135" t="str">
        <f t="shared" si="227"/>
        <v/>
      </c>
      <c r="C560" s="128" t="b">
        <f t="shared" si="223"/>
        <v>0</v>
      </c>
      <c r="D560" s="136"/>
      <c r="E560" s="143" t="b">
        <f t="shared" si="224"/>
        <v>0</v>
      </c>
      <c r="F560" s="137" t="str">
        <f t="shared" si="225"/>
        <v/>
      </c>
      <c r="G560" s="138"/>
      <c r="H560" s="139"/>
      <c r="I560" s="138"/>
      <c r="J560" s="139"/>
      <c r="K560" s="138"/>
      <c r="L560" s="139"/>
      <c r="M560" s="140" t="str">
        <f t="shared" si="226"/>
        <v/>
      </c>
      <c r="N560" s="534"/>
      <c r="O560" s="534"/>
      <c r="Q560" s="513">
        <f t="shared" si="210"/>
        <v>0</v>
      </c>
      <c r="R560" s="499" t="str">
        <f t="shared" si="218"/>
        <v/>
      </c>
      <c r="T560" s="522">
        <f t="shared" si="211"/>
        <v>0</v>
      </c>
      <c r="U560" s="523">
        <f t="shared" si="212"/>
        <v>0</v>
      </c>
      <c r="V560" s="522">
        <f t="shared" si="213"/>
        <v>0</v>
      </c>
      <c r="W560" s="523">
        <f t="shared" si="214"/>
        <v>0</v>
      </c>
      <c r="X560" s="522">
        <f t="shared" si="215"/>
        <v>0</v>
      </c>
      <c r="Y560" s="523">
        <f t="shared" si="216"/>
        <v>0</v>
      </c>
      <c r="AA560" s="517"/>
      <c r="AB560" s="517" t="e">
        <f t="shared" si="217"/>
        <v>#VALUE!</v>
      </c>
      <c r="AC560" s="524"/>
      <c r="AE560" s="519"/>
      <c r="AF560" s="519"/>
      <c r="AH560" s="499" t="str">
        <f t="shared" si="219"/>
        <v/>
      </c>
    </row>
    <row r="561" spans="1:34" x14ac:dyDescent="0.2">
      <c r="A561" s="134"/>
      <c r="B561" s="135" t="str">
        <f t="shared" si="227"/>
        <v/>
      </c>
      <c r="C561" s="128" t="b">
        <f t="shared" si="223"/>
        <v>0</v>
      </c>
      <c r="D561" s="136"/>
      <c r="E561" s="143" t="b">
        <f t="shared" si="224"/>
        <v>0</v>
      </c>
      <c r="F561" s="137" t="str">
        <f t="shared" si="225"/>
        <v/>
      </c>
      <c r="G561" s="138"/>
      <c r="H561" s="139"/>
      <c r="I561" s="138"/>
      <c r="J561" s="139"/>
      <c r="K561" s="138"/>
      <c r="L561" s="139"/>
      <c r="M561" s="140" t="str">
        <f t="shared" si="226"/>
        <v/>
      </c>
      <c r="N561" s="534"/>
      <c r="O561" s="534"/>
      <c r="Q561" s="513">
        <f t="shared" si="210"/>
        <v>0</v>
      </c>
      <c r="R561" s="499" t="str">
        <f t="shared" si="218"/>
        <v/>
      </c>
      <c r="T561" s="522">
        <f t="shared" si="211"/>
        <v>0</v>
      </c>
      <c r="U561" s="523">
        <f t="shared" si="212"/>
        <v>0</v>
      </c>
      <c r="V561" s="522">
        <f t="shared" si="213"/>
        <v>0</v>
      </c>
      <c r="W561" s="523">
        <f t="shared" si="214"/>
        <v>0</v>
      </c>
      <c r="X561" s="522">
        <f t="shared" si="215"/>
        <v>0</v>
      </c>
      <c r="Y561" s="523">
        <f t="shared" si="216"/>
        <v>0</v>
      </c>
      <c r="AA561" s="517"/>
      <c r="AB561" s="517" t="e">
        <f t="shared" si="217"/>
        <v>#VALUE!</v>
      </c>
      <c r="AC561" s="524"/>
      <c r="AE561" s="519"/>
      <c r="AF561" s="519"/>
      <c r="AH561" s="499" t="str">
        <f t="shared" si="219"/>
        <v/>
      </c>
    </row>
    <row r="562" spans="1:34" x14ac:dyDescent="0.2">
      <c r="A562" s="134"/>
      <c r="B562" s="135" t="str">
        <f t="shared" si="227"/>
        <v/>
      </c>
      <c r="C562" s="128" t="b">
        <f t="shared" si="223"/>
        <v>0</v>
      </c>
      <c r="D562" s="136"/>
      <c r="E562" s="143" t="b">
        <f t="shared" si="224"/>
        <v>0</v>
      </c>
      <c r="F562" s="137" t="str">
        <f t="shared" si="225"/>
        <v/>
      </c>
      <c r="G562" s="138"/>
      <c r="H562" s="139"/>
      <c r="I562" s="138"/>
      <c r="J562" s="139"/>
      <c r="K562" s="138"/>
      <c r="L562" s="139"/>
      <c r="M562" s="140" t="str">
        <f t="shared" si="226"/>
        <v/>
      </c>
      <c r="N562" s="534"/>
      <c r="O562" s="534"/>
      <c r="Q562" s="513">
        <f t="shared" si="210"/>
        <v>0</v>
      </c>
      <c r="R562" s="499" t="str">
        <f t="shared" si="218"/>
        <v/>
      </c>
      <c r="T562" s="522">
        <f t="shared" si="211"/>
        <v>0</v>
      </c>
      <c r="U562" s="523">
        <f t="shared" si="212"/>
        <v>0</v>
      </c>
      <c r="V562" s="522">
        <f t="shared" si="213"/>
        <v>0</v>
      </c>
      <c r="W562" s="523">
        <f t="shared" si="214"/>
        <v>0</v>
      </c>
      <c r="X562" s="522">
        <f t="shared" si="215"/>
        <v>0</v>
      </c>
      <c r="Y562" s="523">
        <f t="shared" si="216"/>
        <v>0</v>
      </c>
      <c r="AA562" s="517"/>
      <c r="AB562" s="517" t="e">
        <f t="shared" si="217"/>
        <v>#VALUE!</v>
      </c>
      <c r="AC562" s="524"/>
      <c r="AE562" s="519"/>
      <c r="AF562" s="519"/>
      <c r="AH562" s="499" t="str">
        <f t="shared" si="219"/>
        <v/>
      </c>
    </row>
    <row r="563" spans="1:34" x14ac:dyDescent="0.2">
      <c r="A563" s="134"/>
      <c r="B563" s="135" t="str">
        <f t="shared" si="227"/>
        <v/>
      </c>
      <c r="C563" s="128" t="b">
        <f t="shared" si="223"/>
        <v>0</v>
      </c>
      <c r="D563" s="136"/>
      <c r="E563" s="143" t="b">
        <f t="shared" si="224"/>
        <v>0</v>
      </c>
      <c r="F563" s="137" t="str">
        <f t="shared" si="225"/>
        <v/>
      </c>
      <c r="G563" s="138"/>
      <c r="H563" s="139"/>
      <c r="I563" s="138"/>
      <c r="J563" s="139"/>
      <c r="K563" s="138"/>
      <c r="L563" s="139"/>
      <c r="M563" s="140" t="str">
        <f t="shared" si="226"/>
        <v/>
      </c>
      <c r="N563" s="534"/>
      <c r="O563" s="534"/>
      <c r="Q563" s="513">
        <f t="shared" si="210"/>
        <v>0</v>
      </c>
      <c r="R563" s="499" t="str">
        <f t="shared" si="218"/>
        <v/>
      </c>
      <c r="T563" s="522">
        <f t="shared" si="211"/>
        <v>0</v>
      </c>
      <c r="U563" s="523">
        <f t="shared" si="212"/>
        <v>0</v>
      </c>
      <c r="V563" s="522">
        <f t="shared" si="213"/>
        <v>0</v>
      </c>
      <c r="W563" s="523">
        <f t="shared" si="214"/>
        <v>0</v>
      </c>
      <c r="X563" s="522">
        <f t="shared" si="215"/>
        <v>0</v>
      </c>
      <c r="Y563" s="523">
        <f t="shared" si="216"/>
        <v>0</v>
      </c>
      <c r="AA563" s="517"/>
      <c r="AB563" s="517" t="e">
        <f t="shared" si="217"/>
        <v>#VALUE!</v>
      </c>
      <c r="AC563" s="524"/>
      <c r="AE563" s="519"/>
      <c r="AF563" s="519"/>
      <c r="AH563" s="499" t="str">
        <f t="shared" si="219"/>
        <v/>
      </c>
    </row>
    <row r="564" spans="1:34" ht="13.5" thickBot="1" x14ac:dyDescent="0.25">
      <c r="A564" s="179"/>
      <c r="B564" s="135" t="str">
        <f t="shared" si="227"/>
        <v/>
      </c>
      <c r="C564" s="128" t="b">
        <f t="shared" si="223"/>
        <v>0</v>
      </c>
      <c r="D564" s="180"/>
      <c r="E564" s="143" t="b">
        <f t="shared" si="224"/>
        <v>0</v>
      </c>
      <c r="F564" s="137" t="str">
        <f t="shared" si="225"/>
        <v/>
      </c>
      <c r="G564" s="138"/>
      <c r="H564" s="139"/>
      <c r="I564" s="138"/>
      <c r="J564" s="139"/>
      <c r="K564" s="138"/>
      <c r="L564" s="139"/>
      <c r="M564" s="140" t="str">
        <f t="shared" si="226"/>
        <v/>
      </c>
      <c r="N564" s="534"/>
      <c r="O564" s="534"/>
      <c r="Q564" s="513">
        <f t="shared" si="210"/>
        <v>0</v>
      </c>
      <c r="R564" s="499" t="str">
        <f t="shared" si="218"/>
        <v/>
      </c>
      <c r="T564" s="522">
        <f t="shared" si="211"/>
        <v>0</v>
      </c>
      <c r="U564" s="523">
        <f t="shared" si="212"/>
        <v>0</v>
      </c>
      <c r="V564" s="522">
        <f t="shared" si="213"/>
        <v>0</v>
      </c>
      <c r="W564" s="523">
        <f t="shared" si="214"/>
        <v>0</v>
      </c>
      <c r="X564" s="522">
        <f t="shared" si="215"/>
        <v>0</v>
      </c>
      <c r="Y564" s="523">
        <f t="shared" si="216"/>
        <v>0</v>
      </c>
      <c r="AA564" s="517"/>
      <c r="AB564" s="517" t="e">
        <f t="shared" si="217"/>
        <v>#VALUE!</v>
      </c>
      <c r="AC564" s="524"/>
      <c r="AE564" s="519"/>
      <c r="AF564" s="519"/>
      <c r="AH564" s="499" t="str">
        <f t="shared" si="219"/>
        <v/>
      </c>
    </row>
    <row r="565" spans="1:34" ht="14.25" thickTop="1" thickBot="1" x14ac:dyDescent="0.25">
      <c r="A565" s="163"/>
      <c r="B565" s="164"/>
      <c r="C565" s="165"/>
      <c r="D565" s="166"/>
      <c r="E565" s="166"/>
      <c r="F565" s="167"/>
      <c r="G565" s="168"/>
      <c r="H565" s="168"/>
      <c r="I565" s="168"/>
      <c r="J565" s="168"/>
      <c r="K565" s="168"/>
      <c r="L565" s="168"/>
      <c r="M565" s="169" t="str">
        <f>IF(SUM(G565:L565)&gt;0.00001,M564+G565-H565+K565-L565,"")</f>
        <v/>
      </c>
      <c r="N565" s="534"/>
      <c r="O565" s="534"/>
      <c r="Q565" s="513"/>
      <c r="T565" s="522">
        <f t="shared" si="211"/>
        <v>0</v>
      </c>
      <c r="U565" s="523">
        <f t="shared" si="212"/>
        <v>0</v>
      </c>
      <c r="V565" s="522">
        <f t="shared" si="213"/>
        <v>0</v>
      </c>
      <c r="W565" s="523">
        <f t="shared" si="214"/>
        <v>0</v>
      </c>
      <c r="X565" s="522">
        <f t="shared" si="215"/>
        <v>0</v>
      </c>
      <c r="Y565" s="523">
        <f t="shared" si="216"/>
        <v>0</v>
      </c>
      <c r="AA565" s="517"/>
      <c r="AB565" s="517"/>
      <c r="AC565" s="530"/>
      <c r="AE565" s="519"/>
      <c r="AF565" s="519"/>
      <c r="AH565" s="499" t="str">
        <f t="shared" si="219"/>
        <v/>
      </c>
    </row>
    <row r="566" spans="1:34" ht="13.5" thickTop="1" x14ac:dyDescent="0.2">
      <c r="A566" s="702" t="s">
        <v>15</v>
      </c>
      <c r="B566" s="703"/>
      <c r="C566" s="703"/>
      <c r="D566" s="703"/>
      <c r="E566" s="703"/>
      <c r="F566" s="703"/>
      <c r="G566" s="708" t="s">
        <v>9</v>
      </c>
      <c r="H566" s="708"/>
      <c r="I566" s="697" t="str">
        <f>I8</f>
        <v>BANCA XXXX</v>
      </c>
      <c r="J566" s="698"/>
      <c r="K566" s="696" t="str">
        <f>K8</f>
        <v>BANCA Agricola pop</v>
      </c>
      <c r="L566" s="696"/>
      <c r="M566" s="692" t="s">
        <v>7</v>
      </c>
      <c r="N566" s="505"/>
      <c r="O566" s="505"/>
      <c r="Q566" s="513"/>
      <c r="T566" s="522" t="str">
        <f t="shared" si="211"/>
        <v>C A S S A</v>
      </c>
      <c r="U566" s="523">
        <f t="shared" si="212"/>
        <v>0</v>
      </c>
      <c r="V566" s="522" t="str">
        <f t="shared" si="213"/>
        <v>BANCA XXXX</v>
      </c>
      <c r="W566" s="523">
        <f t="shared" si="214"/>
        <v>0</v>
      </c>
      <c r="X566" s="522" t="str">
        <f t="shared" si="215"/>
        <v>BANCA Agricola pop</v>
      </c>
      <c r="Y566" s="523">
        <f t="shared" si="216"/>
        <v>0</v>
      </c>
      <c r="AA566" s="517"/>
      <c r="AB566" s="517"/>
      <c r="AC566" s="530"/>
      <c r="AE566" s="519"/>
      <c r="AF566" s="519"/>
      <c r="AH566" s="499" t="str">
        <f t="shared" si="219"/>
        <v/>
      </c>
    </row>
    <row r="567" spans="1:34" x14ac:dyDescent="0.2">
      <c r="A567" s="704"/>
      <c r="B567" s="705"/>
      <c r="C567" s="705"/>
      <c r="D567" s="705"/>
      <c r="E567" s="705"/>
      <c r="F567" s="705"/>
      <c r="G567" s="152" t="s">
        <v>2</v>
      </c>
      <c r="H567" s="152" t="s">
        <v>3</v>
      </c>
      <c r="I567" s="152" t="s">
        <v>2</v>
      </c>
      <c r="J567" s="152" t="s">
        <v>3</v>
      </c>
      <c r="K567" s="152" t="s">
        <v>2</v>
      </c>
      <c r="L567" s="152" t="s">
        <v>3</v>
      </c>
      <c r="M567" s="693"/>
      <c r="N567" s="505"/>
      <c r="O567" s="505"/>
      <c r="Q567" s="513"/>
      <c r="T567" s="522" t="str">
        <f t="shared" si="211"/>
        <v>ENTRATE</v>
      </c>
      <c r="U567" s="523" t="str">
        <f t="shared" si="212"/>
        <v>USCITE</v>
      </c>
      <c r="V567" s="522" t="str">
        <f t="shared" si="213"/>
        <v>ENTRATE</v>
      </c>
      <c r="W567" s="523" t="str">
        <f t="shared" si="214"/>
        <v>USCITE</v>
      </c>
      <c r="X567" s="522" t="str">
        <f t="shared" si="215"/>
        <v>ENTRATE</v>
      </c>
      <c r="Y567" s="523" t="str">
        <f t="shared" si="216"/>
        <v>USCITE</v>
      </c>
      <c r="AA567" s="517"/>
      <c r="AB567" s="517"/>
      <c r="AC567" s="530"/>
      <c r="AE567" s="519"/>
      <c r="AF567" s="519"/>
      <c r="AH567" s="499" t="str">
        <f t="shared" si="219"/>
        <v/>
      </c>
    </row>
    <row r="568" spans="1:34" x14ac:dyDescent="0.2">
      <c r="A568" s="694" t="s">
        <v>12</v>
      </c>
      <c r="B568" s="695"/>
      <c r="C568" s="695"/>
      <c r="D568" s="695"/>
      <c r="E568" s="695"/>
      <c r="F568" s="695"/>
      <c r="G568" s="153">
        <f t="shared" ref="G568:L568" si="228">SUM(G539:G564)</f>
        <v>0</v>
      </c>
      <c r="H568" s="153">
        <f t="shared" si="228"/>
        <v>0</v>
      </c>
      <c r="I568" s="153">
        <f t="shared" si="228"/>
        <v>0</v>
      </c>
      <c r="J568" s="153">
        <f t="shared" si="228"/>
        <v>0</v>
      </c>
      <c r="K568" s="153">
        <f t="shared" si="228"/>
        <v>0</v>
      </c>
      <c r="L568" s="153">
        <f t="shared" si="228"/>
        <v>0</v>
      </c>
      <c r="M568" s="154">
        <f>G568-H568+I568-J568+K568-L568</f>
        <v>0</v>
      </c>
      <c r="N568" s="534"/>
      <c r="O568" s="534"/>
      <c r="Q568" s="513"/>
      <c r="T568" s="522">
        <f t="shared" si="211"/>
        <v>0</v>
      </c>
      <c r="U568" s="523">
        <f t="shared" si="212"/>
        <v>0</v>
      </c>
      <c r="V568" s="522">
        <f t="shared" si="213"/>
        <v>0</v>
      </c>
      <c r="W568" s="523">
        <f t="shared" si="214"/>
        <v>0</v>
      </c>
      <c r="X568" s="522">
        <f t="shared" si="215"/>
        <v>0</v>
      </c>
      <c r="Y568" s="523">
        <f t="shared" si="216"/>
        <v>0</v>
      </c>
      <c r="AA568" s="517"/>
      <c r="AB568" s="517"/>
      <c r="AC568" s="530"/>
      <c r="AE568" s="519"/>
      <c r="AF568" s="519"/>
      <c r="AH568" s="499" t="str">
        <f t="shared" si="219"/>
        <v/>
      </c>
    </row>
    <row r="569" spans="1:34" x14ac:dyDescent="0.2">
      <c r="A569" s="694" t="s">
        <v>14</v>
      </c>
      <c r="B569" s="695"/>
      <c r="C569" s="695"/>
      <c r="D569" s="695"/>
      <c r="E569" s="695"/>
      <c r="F569" s="695"/>
      <c r="G569" s="153">
        <f t="shared" ref="G569:M569" si="229">G537</f>
        <v>434.24</v>
      </c>
      <c r="H569" s="153">
        <f t="shared" si="229"/>
        <v>0</v>
      </c>
      <c r="I569" s="153">
        <f t="shared" si="229"/>
        <v>17740.45</v>
      </c>
      <c r="J569" s="153">
        <f t="shared" si="229"/>
        <v>29.94</v>
      </c>
      <c r="K569" s="153">
        <f t="shared" si="229"/>
        <v>95.99</v>
      </c>
      <c r="L569" s="153">
        <f t="shared" si="229"/>
        <v>0</v>
      </c>
      <c r="M569" s="154">
        <f t="shared" si="229"/>
        <v>18240.740000000005</v>
      </c>
      <c r="N569" s="534"/>
      <c r="O569" s="534"/>
      <c r="Q569" s="513"/>
      <c r="T569" s="522">
        <f t="shared" si="211"/>
        <v>434.24</v>
      </c>
      <c r="U569" s="523">
        <f t="shared" si="212"/>
        <v>0</v>
      </c>
      <c r="V569" s="522">
        <f t="shared" si="213"/>
        <v>17740.45</v>
      </c>
      <c r="W569" s="523">
        <f t="shared" si="214"/>
        <v>29.94</v>
      </c>
      <c r="X569" s="522">
        <f t="shared" si="215"/>
        <v>95.99</v>
      </c>
      <c r="Y569" s="523">
        <f t="shared" si="216"/>
        <v>0</v>
      </c>
      <c r="AA569" s="517"/>
      <c r="AB569" s="517"/>
      <c r="AC569" s="530"/>
      <c r="AE569" s="519"/>
      <c r="AF569" s="519"/>
      <c r="AH569" s="499" t="str">
        <f t="shared" si="219"/>
        <v/>
      </c>
    </row>
    <row r="570" spans="1:34" x14ac:dyDescent="0.2">
      <c r="A570" s="700" t="s">
        <v>13</v>
      </c>
      <c r="B570" s="701"/>
      <c r="C570" s="701"/>
      <c r="D570" s="701"/>
      <c r="E570" s="701"/>
      <c r="F570" s="701"/>
      <c r="G570" s="153">
        <f t="shared" ref="G570:M570" si="230">G568+G569</f>
        <v>434.24</v>
      </c>
      <c r="H570" s="153">
        <f t="shared" si="230"/>
        <v>0</v>
      </c>
      <c r="I570" s="153">
        <f t="shared" si="230"/>
        <v>17740.45</v>
      </c>
      <c r="J570" s="153">
        <f t="shared" si="230"/>
        <v>29.94</v>
      </c>
      <c r="K570" s="153">
        <f t="shared" si="230"/>
        <v>95.99</v>
      </c>
      <c r="L570" s="153">
        <f t="shared" si="230"/>
        <v>0</v>
      </c>
      <c r="M570" s="154">
        <f t="shared" si="230"/>
        <v>18240.740000000005</v>
      </c>
      <c r="N570" s="534"/>
      <c r="O570" s="534"/>
      <c r="Q570" s="513"/>
      <c r="T570" s="522">
        <f t="shared" si="211"/>
        <v>434.24</v>
      </c>
      <c r="U570" s="523">
        <f t="shared" si="212"/>
        <v>0</v>
      </c>
      <c r="V570" s="522">
        <f t="shared" si="213"/>
        <v>17740.45</v>
      </c>
      <c r="W570" s="523">
        <f t="shared" si="214"/>
        <v>29.94</v>
      </c>
      <c r="X570" s="522">
        <f t="shared" si="215"/>
        <v>95.99</v>
      </c>
      <c r="Y570" s="523">
        <f t="shared" si="216"/>
        <v>0</v>
      </c>
      <c r="AA570" s="517"/>
      <c r="AB570" s="517"/>
      <c r="AC570" s="530"/>
      <c r="AE570" s="519"/>
      <c r="AF570" s="519"/>
      <c r="AH570" s="499" t="str">
        <f t="shared" si="219"/>
        <v/>
      </c>
    </row>
    <row r="571" spans="1:34" ht="13.5" thickBot="1" x14ac:dyDescent="0.25">
      <c r="A571" s="706" t="s">
        <v>16</v>
      </c>
      <c r="B571" s="707"/>
      <c r="C571" s="707"/>
      <c r="D571" s="707"/>
      <c r="E571" s="707"/>
      <c r="F571" s="707"/>
      <c r="G571" s="699">
        <f>G570-H570</f>
        <v>434.24</v>
      </c>
      <c r="H571" s="699"/>
      <c r="I571" s="699">
        <f>I570-J570</f>
        <v>17710.510000000002</v>
      </c>
      <c r="J571" s="699"/>
      <c r="K571" s="699">
        <f>K570-L570</f>
        <v>95.99</v>
      </c>
      <c r="L571" s="699"/>
      <c r="M571" s="155">
        <f>G571+I571+K571</f>
        <v>18240.740000000005</v>
      </c>
      <c r="N571" s="536"/>
      <c r="O571" s="536"/>
      <c r="Q571" s="513"/>
      <c r="T571" s="522">
        <f t="shared" si="211"/>
        <v>434.24</v>
      </c>
      <c r="U571" s="523">
        <f t="shared" si="212"/>
        <v>0</v>
      </c>
      <c r="V571" s="522">
        <f t="shared" si="213"/>
        <v>17710.510000000002</v>
      </c>
      <c r="W571" s="523">
        <f t="shared" si="214"/>
        <v>0</v>
      </c>
      <c r="X571" s="522">
        <f t="shared" si="215"/>
        <v>95.99</v>
      </c>
      <c r="Y571" s="523">
        <f t="shared" si="216"/>
        <v>0</v>
      </c>
      <c r="AA571" s="517"/>
      <c r="AB571" s="517"/>
      <c r="AC571" s="530"/>
      <c r="AE571" s="519"/>
      <c r="AF571" s="519"/>
      <c r="AH571" s="499" t="str">
        <f t="shared" si="219"/>
        <v/>
      </c>
    </row>
    <row r="572" spans="1:34" ht="13.5" thickTop="1" x14ac:dyDescent="0.2">
      <c r="A572" s="160"/>
      <c r="B572" s="156" t="str">
        <f>IF(Q572&gt;0.00001,B564+1,"")</f>
        <v/>
      </c>
      <c r="C572" s="128" t="b">
        <f t="shared" ref="C572:C597" si="231">IF(G572+I572+K572&gt;0,"e",IF(H572+J572+L572&gt;0,"u",IF(G572+H572+I572+J572+K572+L572&lt;0,"")))</f>
        <v>0</v>
      </c>
      <c r="D572" s="161"/>
      <c r="E572" s="143" t="b">
        <f t="shared" ref="E572:E597" si="232">IF(Q572&gt;0.0001,1)</f>
        <v>0</v>
      </c>
      <c r="F572" s="137" t="str">
        <f t="shared" ref="F572:F597" si="233">AH572</f>
        <v/>
      </c>
      <c r="G572" s="157"/>
      <c r="H572" s="158"/>
      <c r="I572" s="157"/>
      <c r="J572" s="158"/>
      <c r="K572" s="157"/>
      <c r="L572" s="158"/>
      <c r="M572" s="159" t="str">
        <f t="shared" ref="M572:M597" si="234">IF(SUM(G572:L572)&gt;0.00001,M571+G572-H572+I572-J572+K572-L572,"")</f>
        <v/>
      </c>
      <c r="N572" s="534"/>
      <c r="O572" s="534"/>
      <c r="Q572" s="513">
        <f t="shared" ref="Q572:Q608" si="235">SUM(G572:L572)</f>
        <v>0</v>
      </c>
      <c r="R572" s="499" t="str">
        <f t="shared" si="218"/>
        <v/>
      </c>
      <c r="T572" s="522">
        <f t="shared" si="211"/>
        <v>0</v>
      </c>
      <c r="U572" s="523">
        <f t="shared" si="212"/>
        <v>0</v>
      </c>
      <c r="V572" s="522">
        <f t="shared" si="213"/>
        <v>0</v>
      </c>
      <c r="W572" s="523">
        <f t="shared" si="214"/>
        <v>0</v>
      </c>
      <c r="X572" s="522">
        <f t="shared" si="215"/>
        <v>0</v>
      </c>
      <c r="Y572" s="523">
        <f t="shared" si="216"/>
        <v>0</v>
      </c>
      <c r="AA572" s="517"/>
      <c r="AB572" s="517" t="e">
        <f t="shared" si="217"/>
        <v>#VALUE!</v>
      </c>
      <c r="AC572" s="524"/>
      <c r="AE572" s="519"/>
      <c r="AF572" s="519"/>
      <c r="AH572" s="499" t="str">
        <f t="shared" si="219"/>
        <v/>
      </c>
    </row>
    <row r="573" spans="1:34" x14ac:dyDescent="0.2">
      <c r="A573" s="134"/>
      <c r="B573" s="135" t="str">
        <f t="shared" ref="B573:B597" si="236">IF(Q573&gt;0.00001,B572+1,"")</f>
        <v/>
      </c>
      <c r="C573" s="128" t="b">
        <f t="shared" si="231"/>
        <v>0</v>
      </c>
      <c r="D573" s="136"/>
      <c r="E573" s="143" t="b">
        <f t="shared" si="232"/>
        <v>0</v>
      </c>
      <c r="F573" s="137" t="str">
        <f t="shared" si="233"/>
        <v/>
      </c>
      <c r="G573" s="138"/>
      <c r="H573" s="139"/>
      <c r="I573" s="138"/>
      <c r="J573" s="139"/>
      <c r="K573" s="138"/>
      <c r="L573" s="139"/>
      <c r="M573" s="140" t="str">
        <f t="shared" si="234"/>
        <v/>
      </c>
      <c r="N573" s="534"/>
      <c r="O573" s="534"/>
      <c r="Q573" s="513">
        <f t="shared" si="235"/>
        <v>0</v>
      </c>
      <c r="R573" s="499" t="str">
        <f t="shared" si="218"/>
        <v/>
      </c>
      <c r="T573" s="522">
        <f t="shared" si="211"/>
        <v>0</v>
      </c>
      <c r="U573" s="523">
        <f t="shared" si="212"/>
        <v>0</v>
      </c>
      <c r="V573" s="522">
        <f t="shared" si="213"/>
        <v>0</v>
      </c>
      <c r="W573" s="523">
        <f t="shared" si="214"/>
        <v>0</v>
      </c>
      <c r="X573" s="522">
        <f t="shared" si="215"/>
        <v>0</v>
      </c>
      <c r="Y573" s="523">
        <f t="shared" si="216"/>
        <v>0</v>
      </c>
      <c r="AA573" s="517"/>
      <c r="AB573" s="517" t="e">
        <f t="shared" si="217"/>
        <v>#VALUE!</v>
      </c>
      <c r="AC573" s="524"/>
      <c r="AE573" s="519"/>
      <c r="AF573" s="519"/>
      <c r="AH573" s="499" t="str">
        <f t="shared" si="219"/>
        <v/>
      </c>
    </row>
    <row r="574" spans="1:34" x14ac:dyDescent="0.2">
      <c r="A574" s="134"/>
      <c r="B574" s="135" t="str">
        <f t="shared" si="236"/>
        <v/>
      </c>
      <c r="C574" s="128" t="b">
        <f t="shared" si="231"/>
        <v>0</v>
      </c>
      <c r="D574" s="136"/>
      <c r="E574" s="143" t="b">
        <f t="shared" si="232"/>
        <v>0</v>
      </c>
      <c r="F574" s="137" t="str">
        <f t="shared" si="233"/>
        <v/>
      </c>
      <c r="G574" s="138"/>
      <c r="H574" s="139"/>
      <c r="I574" s="138"/>
      <c r="J574" s="139"/>
      <c r="K574" s="138"/>
      <c r="L574" s="139"/>
      <c r="M574" s="140" t="str">
        <f t="shared" si="234"/>
        <v/>
      </c>
      <c r="N574" s="534"/>
      <c r="O574" s="534"/>
      <c r="Q574" s="513">
        <f t="shared" si="235"/>
        <v>0</v>
      </c>
      <c r="R574" s="499" t="str">
        <f t="shared" si="218"/>
        <v/>
      </c>
      <c r="T574" s="522">
        <f t="shared" si="211"/>
        <v>0</v>
      </c>
      <c r="U574" s="523">
        <f t="shared" si="212"/>
        <v>0</v>
      </c>
      <c r="V574" s="522">
        <f t="shared" si="213"/>
        <v>0</v>
      </c>
      <c r="W574" s="523">
        <f t="shared" si="214"/>
        <v>0</v>
      </c>
      <c r="X574" s="522">
        <f t="shared" si="215"/>
        <v>0</v>
      </c>
      <c r="Y574" s="523">
        <f t="shared" si="216"/>
        <v>0</v>
      </c>
      <c r="AA574" s="517"/>
      <c r="AB574" s="517" t="e">
        <f t="shared" si="217"/>
        <v>#VALUE!</v>
      </c>
      <c r="AC574" s="524"/>
      <c r="AE574" s="519"/>
      <c r="AF574" s="519"/>
      <c r="AH574" s="499" t="str">
        <f t="shared" si="219"/>
        <v/>
      </c>
    </row>
    <row r="575" spans="1:34" x14ac:dyDescent="0.2">
      <c r="A575" s="134"/>
      <c r="B575" s="135" t="str">
        <f t="shared" si="236"/>
        <v/>
      </c>
      <c r="C575" s="128" t="b">
        <f t="shared" si="231"/>
        <v>0</v>
      </c>
      <c r="D575" s="136"/>
      <c r="E575" s="143" t="b">
        <f t="shared" si="232"/>
        <v>0</v>
      </c>
      <c r="F575" s="137" t="str">
        <f t="shared" si="233"/>
        <v/>
      </c>
      <c r="G575" s="138"/>
      <c r="H575" s="139"/>
      <c r="I575" s="138"/>
      <c r="J575" s="139"/>
      <c r="K575" s="138"/>
      <c r="L575" s="139"/>
      <c r="M575" s="140" t="str">
        <f t="shared" si="234"/>
        <v/>
      </c>
      <c r="N575" s="534"/>
      <c r="O575" s="534"/>
      <c r="Q575" s="513">
        <f t="shared" si="235"/>
        <v>0</v>
      </c>
      <c r="R575" s="499" t="str">
        <f t="shared" si="218"/>
        <v/>
      </c>
      <c r="T575" s="522">
        <f t="shared" si="211"/>
        <v>0</v>
      </c>
      <c r="U575" s="523">
        <f t="shared" si="212"/>
        <v>0</v>
      </c>
      <c r="V575" s="522">
        <f t="shared" si="213"/>
        <v>0</v>
      </c>
      <c r="W575" s="523">
        <f t="shared" si="214"/>
        <v>0</v>
      </c>
      <c r="X575" s="522">
        <f t="shared" si="215"/>
        <v>0</v>
      </c>
      <c r="Y575" s="523">
        <f t="shared" si="216"/>
        <v>0</v>
      </c>
      <c r="AA575" s="517"/>
      <c r="AB575" s="517" t="e">
        <f t="shared" si="217"/>
        <v>#VALUE!</v>
      </c>
      <c r="AC575" s="524"/>
      <c r="AE575" s="519"/>
      <c r="AF575" s="519"/>
      <c r="AH575" s="499" t="str">
        <f t="shared" si="219"/>
        <v/>
      </c>
    </row>
    <row r="576" spans="1:34" x14ac:dyDescent="0.2">
      <c r="A576" s="134"/>
      <c r="B576" s="135" t="str">
        <f t="shared" si="236"/>
        <v/>
      </c>
      <c r="C576" s="128" t="b">
        <f t="shared" si="231"/>
        <v>0</v>
      </c>
      <c r="D576" s="136"/>
      <c r="E576" s="143" t="b">
        <f t="shared" si="232"/>
        <v>0</v>
      </c>
      <c r="F576" s="137" t="str">
        <f t="shared" si="233"/>
        <v/>
      </c>
      <c r="G576" s="138"/>
      <c r="H576" s="139"/>
      <c r="I576" s="138"/>
      <c r="J576" s="139"/>
      <c r="K576" s="138"/>
      <c r="L576" s="139"/>
      <c r="M576" s="140" t="str">
        <f t="shared" si="234"/>
        <v/>
      </c>
      <c r="N576" s="534"/>
      <c r="O576" s="534"/>
      <c r="Q576" s="513">
        <f t="shared" si="235"/>
        <v>0</v>
      </c>
      <c r="R576" s="499" t="str">
        <f t="shared" si="218"/>
        <v/>
      </c>
      <c r="T576" s="522">
        <f t="shared" si="211"/>
        <v>0</v>
      </c>
      <c r="U576" s="523">
        <f t="shared" si="212"/>
        <v>0</v>
      </c>
      <c r="V576" s="522">
        <f t="shared" si="213"/>
        <v>0</v>
      </c>
      <c r="W576" s="523">
        <f t="shared" si="214"/>
        <v>0</v>
      </c>
      <c r="X576" s="522">
        <f t="shared" si="215"/>
        <v>0</v>
      </c>
      <c r="Y576" s="523">
        <f t="shared" si="216"/>
        <v>0</v>
      </c>
      <c r="AA576" s="517"/>
      <c r="AB576" s="517" t="e">
        <f t="shared" si="217"/>
        <v>#VALUE!</v>
      </c>
      <c r="AC576" s="524"/>
      <c r="AE576" s="519"/>
      <c r="AF576" s="519"/>
      <c r="AH576" s="499" t="str">
        <f t="shared" si="219"/>
        <v/>
      </c>
    </row>
    <row r="577" spans="1:34" x14ac:dyDescent="0.2">
      <c r="A577" s="134"/>
      <c r="B577" s="135" t="str">
        <f t="shared" si="236"/>
        <v/>
      </c>
      <c r="C577" s="128" t="b">
        <f t="shared" si="231"/>
        <v>0</v>
      </c>
      <c r="D577" s="136"/>
      <c r="E577" s="143" t="b">
        <f t="shared" si="232"/>
        <v>0</v>
      </c>
      <c r="F577" s="137" t="str">
        <f t="shared" si="233"/>
        <v/>
      </c>
      <c r="G577" s="138"/>
      <c r="H577" s="139"/>
      <c r="I577" s="138"/>
      <c r="J577" s="139"/>
      <c r="K577" s="138"/>
      <c r="L577" s="139"/>
      <c r="M577" s="140" t="str">
        <f t="shared" si="234"/>
        <v/>
      </c>
      <c r="N577" s="534"/>
      <c r="O577" s="534"/>
      <c r="Q577" s="513">
        <f t="shared" si="235"/>
        <v>0</v>
      </c>
      <c r="R577" s="499" t="str">
        <f t="shared" si="218"/>
        <v/>
      </c>
      <c r="T577" s="522">
        <f t="shared" si="211"/>
        <v>0</v>
      </c>
      <c r="U577" s="523">
        <f t="shared" si="212"/>
        <v>0</v>
      </c>
      <c r="V577" s="522">
        <f t="shared" si="213"/>
        <v>0</v>
      </c>
      <c r="W577" s="523">
        <f t="shared" si="214"/>
        <v>0</v>
      </c>
      <c r="X577" s="522">
        <f t="shared" si="215"/>
        <v>0</v>
      </c>
      <c r="Y577" s="523">
        <f t="shared" si="216"/>
        <v>0</v>
      </c>
      <c r="AA577" s="517"/>
      <c r="AB577" s="517" t="e">
        <f t="shared" si="217"/>
        <v>#VALUE!</v>
      </c>
      <c r="AC577" s="524"/>
      <c r="AE577" s="519"/>
      <c r="AF577" s="519"/>
      <c r="AH577" s="499" t="str">
        <f t="shared" si="219"/>
        <v/>
      </c>
    </row>
    <row r="578" spans="1:34" x14ac:dyDescent="0.2">
      <c r="A578" s="134"/>
      <c r="B578" s="135" t="str">
        <f t="shared" si="236"/>
        <v/>
      </c>
      <c r="C578" s="128" t="b">
        <f t="shared" si="231"/>
        <v>0</v>
      </c>
      <c r="D578" s="136"/>
      <c r="E578" s="143" t="b">
        <f t="shared" si="232"/>
        <v>0</v>
      </c>
      <c r="F578" s="137" t="str">
        <f t="shared" si="233"/>
        <v/>
      </c>
      <c r="G578" s="138"/>
      <c r="H578" s="139"/>
      <c r="I578" s="138"/>
      <c r="J578" s="139"/>
      <c r="K578" s="138"/>
      <c r="L578" s="139"/>
      <c r="M578" s="140" t="str">
        <f t="shared" si="234"/>
        <v/>
      </c>
      <c r="N578" s="534"/>
      <c r="O578" s="534"/>
      <c r="Q578" s="513">
        <f t="shared" si="235"/>
        <v>0</v>
      </c>
      <c r="R578" s="499" t="str">
        <f t="shared" si="218"/>
        <v/>
      </c>
      <c r="T578" s="522">
        <f t="shared" si="211"/>
        <v>0</v>
      </c>
      <c r="U578" s="523">
        <f t="shared" si="212"/>
        <v>0</v>
      </c>
      <c r="V578" s="522">
        <f t="shared" si="213"/>
        <v>0</v>
      </c>
      <c r="W578" s="523">
        <f t="shared" si="214"/>
        <v>0</v>
      </c>
      <c r="X578" s="522">
        <f t="shared" si="215"/>
        <v>0</v>
      </c>
      <c r="Y578" s="523">
        <f t="shared" si="216"/>
        <v>0</v>
      </c>
      <c r="AA578" s="517"/>
      <c r="AB578" s="517" t="e">
        <f t="shared" si="217"/>
        <v>#VALUE!</v>
      </c>
      <c r="AC578" s="524"/>
      <c r="AE578" s="519"/>
      <c r="AF578" s="519"/>
      <c r="AH578" s="499" t="str">
        <f t="shared" si="219"/>
        <v/>
      </c>
    </row>
    <row r="579" spans="1:34" x14ac:dyDescent="0.2">
      <c r="A579" s="134"/>
      <c r="B579" s="135" t="str">
        <f t="shared" si="236"/>
        <v/>
      </c>
      <c r="C579" s="128" t="b">
        <f t="shared" si="231"/>
        <v>0</v>
      </c>
      <c r="D579" s="136"/>
      <c r="E579" s="143" t="b">
        <f t="shared" si="232"/>
        <v>0</v>
      </c>
      <c r="F579" s="137" t="str">
        <f t="shared" si="233"/>
        <v/>
      </c>
      <c r="G579" s="138"/>
      <c r="H579" s="139"/>
      <c r="I579" s="138"/>
      <c r="J579" s="139"/>
      <c r="K579" s="138"/>
      <c r="L579" s="139"/>
      <c r="M579" s="140" t="str">
        <f t="shared" si="234"/>
        <v/>
      </c>
      <c r="N579" s="534"/>
      <c r="O579" s="534"/>
      <c r="Q579" s="513">
        <f t="shared" si="235"/>
        <v>0</v>
      </c>
      <c r="R579" s="499" t="str">
        <f t="shared" si="218"/>
        <v/>
      </c>
      <c r="T579" s="522">
        <f t="shared" si="211"/>
        <v>0</v>
      </c>
      <c r="U579" s="523">
        <f t="shared" si="212"/>
        <v>0</v>
      </c>
      <c r="V579" s="522">
        <f t="shared" si="213"/>
        <v>0</v>
      </c>
      <c r="W579" s="523">
        <f t="shared" si="214"/>
        <v>0</v>
      </c>
      <c r="X579" s="522">
        <f t="shared" si="215"/>
        <v>0</v>
      </c>
      <c r="Y579" s="523">
        <f t="shared" si="216"/>
        <v>0</v>
      </c>
      <c r="AA579" s="517"/>
      <c r="AB579" s="517" t="e">
        <f t="shared" si="217"/>
        <v>#VALUE!</v>
      </c>
      <c r="AC579" s="524"/>
      <c r="AE579" s="519"/>
      <c r="AF579" s="519"/>
      <c r="AH579" s="499" t="str">
        <f t="shared" si="219"/>
        <v/>
      </c>
    </row>
    <row r="580" spans="1:34" x14ac:dyDescent="0.2">
      <c r="A580" s="134"/>
      <c r="B580" s="135" t="str">
        <f t="shared" si="236"/>
        <v/>
      </c>
      <c r="C580" s="128" t="b">
        <f t="shared" si="231"/>
        <v>0</v>
      </c>
      <c r="D580" s="136"/>
      <c r="E580" s="143" t="b">
        <f t="shared" si="232"/>
        <v>0</v>
      </c>
      <c r="F580" s="137" t="str">
        <f t="shared" si="233"/>
        <v/>
      </c>
      <c r="G580" s="138"/>
      <c r="H580" s="139"/>
      <c r="I580" s="138"/>
      <c r="J580" s="139"/>
      <c r="K580" s="138"/>
      <c r="L580" s="139"/>
      <c r="M580" s="140" t="str">
        <f t="shared" si="234"/>
        <v/>
      </c>
      <c r="N580" s="534"/>
      <c r="O580" s="534"/>
      <c r="Q580" s="513">
        <f t="shared" si="235"/>
        <v>0</v>
      </c>
      <c r="R580" s="499" t="str">
        <f t="shared" si="218"/>
        <v/>
      </c>
      <c r="T580" s="522">
        <f t="shared" si="211"/>
        <v>0</v>
      </c>
      <c r="U580" s="523">
        <f t="shared" si="212"/>
        <v>0</v>
      </c>
      <c r="V580" s="522">
        <f t="shared" si="213"/>
        <v>0</v>
      </c>
      <c r="W580" s="523">
        <f t="shared" si="214"/>
        <v>0</v>
      </c>
      <c r="X580" s="522">
        <f t="shared" si="215"/>
        <v>0</v>
      </c>
      <c r="Y580" s="523">
        <f t="shared" si="216"/>
        <v>0</v>
      </c>
      <c r="AA580" s="517"/>
      <c r="AB580" s="517" t="e">
        <f t="shared" si="217"/>
        <v>#VALUE!</v>
      </c>
      <c r="AC580" s="524"/>
      <c r="AE580" s="519"/>
      <c r="AF580" s="519"/>
      <c r="AH580" s="499" t="str">
        <f t="shared" si="219"/>
        <v/>
      </c>
    </row>
    <row r="581" spans="1:34" x14ac:dyDescent="0.2">
      <c r="A581" s="134"/>
      <c r="B581" s="135" t="str">
        <f t="shared" si="236"/>
        <v/>
      </c>
      <c r="C581" s="128" t="b">
        <f t="shared" si="231"/>
        <v>0</v>
      </c>
      <c r="D581" s="136"/>
      <c r="E581" s="143" t="b">
        <f t="shared" si="232"/>
        <v>0</v>
      </c>
      <c r="F581" s="137" t="str">
        <f t="shared" si="233"/>
        <v/>
      </c>
      <c r="G581" s="138"/>
      <c r="H581" s="139"/>
      <c r="I581" s="138"/>
      <c r="J581" s="139"/>
      <c r="K581" s="138"/>
      <c r="L581" s="139"/>
      <c r="M581" s="140" t="str">
        <f t="shared" si="234"/>
        <v/>
      </c>
      <c r="N581" s="534"/>
      <c r="O581" s="534"/>
      <c r="Q581" s="513">
        <f t="shared" si="235"/>
        <v>0</v>
      </c>
      <c r="R581" s="499" t="str">
        <f t="shared" si="218"/>
        <v/>
      </c>
      <c r="T581" s="522">
        <f t="shared" si="211"/>
        <v>0</v>
      </c>
      <c r="U581" s="523">
        <f t="shared" si="212"/>
        <v>0</v>
      </c>
      <c r="V581" s="522">
        <f t="shared" si="213"/>
        <v>0</v>
      </c>
      <c r="W581" s="523">
        <f t="shared" si="214"/>
        <v>0</v>
      </c>
      <c r="X581" s="522">
        <f t="shared" si="215"/>
        <v>0</v>
      </c>
      <c r="Y581" s="523">
        <f t="shared" si="216"/>
        <v>0</v>
      </c>
      <c r="AA581" s="517"/>
      <c r="AB581" s="517" t="e">
        <f t="shared" si="217"/>
        <v>#VALUE!</v>
      </c>
      <c r="AC581" s="524"/>
      <c r="AE581" s="519"/>
      <c r="AF581" s="519"/>
      <c r="AH581" s="499" t="str">
        <f t="shared" si="219"/>
        <v/>
      </c>
    </row>
    <row r="582" spans="1:34" x14ac:dyDescent="0.2">
      <c r="A582" s="134"/>
      <c r="B582" s="135" t="str">
        <f t="shared" si="236"/>
        <v/>
      </c>
      <c r="C582" s="128" t="b">
        <f t="shared" si="231"/>
        <v>0</v>
      </c>
      <c r="D582" s="136"/>
      <c r="E582" s="143" t="b">
        <f t="shared" si="232"/>
        <v>0</v>
      </c>
      <c r="F582" s="137" t="str">
        <f t="shared" si="233"/>
        <v/>
      </c>
      <c r="G582" s="138"/>
      <c r="H582" s="139"/>
      <c r="I582" s="138"/>
      <c r="J582" s="139"/>
      <c r="K582" s="138"/>
      <c r="L582" s="139"/>
      <c r="M582" s="140" t="str">
        <f t="shared" si="234"/>
        <v/>
      </c>
      <c r="N582" s="534"/>
      <c r="O582" s="534"/>
      <c r="Q582" s="513">
        <f t="shared" si="235"/>
        <v>0</v>
      </c>
      <c r="R582" s="499" t="str">
        <f t="shared" si="218"/>
        <v/>
      </c>
      <c r="T582" s="522">
        <f t="shared" si="211"/>
        <v>0</v>
      </c>
      <c r="U582" s="523">
        <f t="shared" si="212"/>
        <v>0</v>
      </c>
      <c r="V582" s="522">
        <f t="shared" si="213"/>
        <v>0</v>
      </c>
      <c r="W582" s="523">
        <f t="shared" si="214"/>
        <v>0</v>
      </c>
      <c r="X582" s="522">
        <f t="shared" si="215"/>
        <v>0</v>
      </c>
      <c r="Y582" s="523">
        <f t="shared" si="216"/>
        <v>0</v>
      </c>
      <c r="AA582" s="517"/>
      <c r="AB582" s="517" t="e">
        <f t="shared" si="217"/>
        <v>#VALUE!</v>
      </c>
      <c r="AC582" s="524"/>
      <c r="AE582" s="519"/>
      <c r="AF582" s="519"/>
      <c r="AH582" s="499" t="str">
        <f t="shared" si="219"/>
        <v/>
      </c>
    </row>
    <row r="583" spans="1:34" x14ac:dyDescent="0.2">
      <c r="A583" s="134"/>
      <c r="B583" s="135" t="str">
        <f t="shared" si="236"/>
        <v/>
      </c>
      <c r="C583" s="128" t="b">
        <f t="shared" si="231"/>
        <v>0</v>
      </c>
      <c r="D583" s="136"/>
      <c r="E583" s="143" t="b">
        <f t="shared" si="232"/>
        <v>0</v>
      </c>
      <c r="F583" s="137" t="str">
        <f t="shared" si="233"/>
        <v/>
      </c>
      <c r="G583" s="138"/>
      <c r="H583" s="139"/>
      <c r="I583" s="138"/>
      <c r="J583" s="139"/>
      <c r="K583" s="138"/>
      <c r="L583" s="139"/>
      <c r="M583" s="140" t="str">
        <f t="shared" si="234"/>
        <v/>
      </c>
      <c r="N583" s="534"/>
      <c r="O583" s="534"/>
      <c r="Q583" s="513">
        <f t="shared" si="235"/>
        <v>0</v>
      </c>
      <c r="R583" s="499" t="str">
        <f t="shared" si="218"/>
        <v/>
      </c>
      <c r="T583" s="522">
        <f t="shared" si="211"/>
        <v>0</v>
      </c>
      <c r="U583" s="523">
        <f t="shared" si="212"/>
        <v>0</v>
      </c>
      <c r="V583" s="522">
        <f t="shared" si="213"/>
        <v>0</v>
      </c>
      <c r="W583" s="523">
        <f t="shared" si="214"/>
        <v>0</v>
      </c>
      <c r="X583" s="522">
        <f t="shared" si="215"/>
        <v>0</v>
      </c>
      <c r="Y583" s="523">
        <f t="shared" si="216"/>
        <v>0</v>
      </c>
      <c r="AA583" s="517"/>
      <c r="AB583" s="517" t="e">
        <f t="shared" si="217"/>
        <v>#VALUE!</v>
      </c>
      <c r="AC583" s="524"/>
      <c r="AE583" s="519"/>
      <c r="AF583" s="519"/>
      <c r="AH583" s="499" t="str">
        <f t="shared" si="219"/>
        <v/>
      </c>
    </row>
    <row r="584" spans="1:34" x14ac:dyDescent="0.2">
      <c r="A584" s="134"/>
      <c r="B584" s="135" t="str">
        <f t="shared" si="236"/>
        <v/>
      </c>
      <c r="C584" s="128" t="b">
        <f t="shared" si="231"/>
        <v>0</v>
      </c>
      <c r="D584" s="136"/>
      <c r="E584" s="143" t="b">
        <f t="shared" si="232"/>
        <v>0</v>
      </c>
      <c r="F584" s="137" t="str">
        <f t="shared" si="233"/>
        <v/>
      </c>
      <c r="G584" s="138"/>
      <c r="H584" s="139"/>
      <c r="I584" s="138"/>
      <c r="J584" s="139"/>
      <c r="K584" s="138"/>
      <c r="L584" s="139"/>
      <c r="M584" s="140" t="str">
        <f t="shared" si="234"/>
        <v/>
      </c>
      <c r="N584" s="534"/>
      <c r="O584" s="534"/>
      <c r="Q584" s="513">
        <f t="shared" si="235"/>
        <v>0</v>
      </c>
      <c r="R584" s="499" t="str">
        <f t="shared" si="218"/>
        <v/>
      </c>
      <c r="T584" s="522">
        <f t="shared" si="211"/>
        <v>0</v>
      </c>
      <c r="U584" s="523">
        <f t="shared" si="212"/>
        <v>0</v>
      </c>
      <c r="V584" s="522">
        <f t="shared" si="213"/>
        <v>0</v>
      </c>
      <c r="W584" s="523">
        <f t="shared" si="214"/>
        <v>0</v>
      </c>
      <c r="X584" s="522">
        <f t="shared" si="215"/>
        <v>0</v>
      </c>
      <c r="Y584" s="523">
        <f t="shared" si="216"/>
        <v>0</v>
      </c>
      <c r="AA584" s="517"/>
      <c r="AB584" s="517" t="e">
        <f t="shared" si="217"/>
        <v>#VALUE!</v>
      </c>
      <c r="AC584" s="524"/>
      <c r="AE584" s="519"/>
      <c r="AF584" s="519"/>
      <c r="AH584" s="499" t="str">
        <f t="shared" si="219"/>
        <v/>
      </c>
    </row>
    <row r="585" spans="1:34" x14ac:dyDescent="0.2">
      <c r="A585" s="134"/>
      <c r="B585" s="135" t="str">
        <f t="shared" si="236"/>
        <v/>
      </c>
      <c r="C585" s="128" t="b">
        <f t="shared" si="231"/>
        <v>0</v>
      </c>
      <c r="D585" s="136"/>
      <c r="E585" s="143" t="b">
        <f t="shared" si="232"/>
        <v>0</v>
      </c>
      <c r="F585" s="137" t="str">
        <f t="shared" si="233"/>
        <v/>
      </c>
      <c r="G585" s="138"/>
      <c r="H585" s="139"/>
      <c r="I585" s="138"/>
      <c r="J585" s="139"/>
      <c r="K585" s="138"/>
      <c r="L585" s="139"/>
      <c r="M585" s="140" t="str">
        <f t="shared" si="234"/>
        <v/>
      </c>
      <c r="N585" s="534"/>
      <c r="O585" s="534"/>
      <c r="Q585" s="513">
        <f t="shared" si="235"/>
        <v>0</v>
      </c>
      <c r="R585" s="499" t="str">
        <f t="shared" si="218"/>
        <v/>
      </c>
      <c r="T585" s="522">
        <f t="shared" si="211"/>
        <v>0</v>
      </c>
      <c r="U585" s="523">
        <f t="shared" si="212"/>
        <v>0</v>
      </c>
      <c r="V585" s="522">
        <f t="shared" si="213"/>
        <v>0</v>
      </c>
      <c r="W585" s="523">
        <f t="shared" si="214"/>
        <v>0</v>
      </c>
      <c r="X585" s="522">
        <f t="shared" si="215"/>
        <v>0</v>
      </c>
      <c r="Y585" s="523">
        <f t="shared" si="216"/>
        <v>0</v>
      </c>
      <c r="AA585" s="517"/>
      <c r="AB585" s="517" t="e">
        <f t="shared" si="217"/>
        <v>#VALUE!</v>
      </c>
      <c r="AC585" s="524"/>
      <c r="AE585" s="519"/>
      <c r="AF585" s="519"/>
      <c r="AH585" s="499" t="str">
        <f t="shared" si="219"/>
        <v/>
      </c>
    </row>
    <row r="586" spans="1:34" x14ac:dyDescent="0.2">
      <c r="A586" s="134"/>
      <c r="B586" s="135" t="str">
        <f t="shared" si="236"/>
        <v/>
      </c>
      <c r="C586" s="128" t="b">
        <f t="shared" si="231"/>
        <v>0</v>
      </c>
      <c r="D586" s="136"/>
      <c r="E586" s="143" t="b">
        <f t="shared" si="232"/>
        <v>0</v>
      </c>
      <c r="F586" s="137" t="str">
        <f t="shared" si="233"/>
        <v/>
      </c>
      <c r="G586" s="138"/>
      <c r="H586" s="139"/>
      <c r="I586" s="138"/>
      <c r="J586" s="139"/>
      <c r="K586" s="138"/>
      <c r="L586" s="139"/>
      <c r="M586" s="140" t="str">
        <f t="shared" si="234"/>
        <v/>
      </c>
      <c r="N586" s="534"/>
      <c r="O586" s="534"/>
      <c r="Q586" s="513">
        <f t="shared" si="235"/>
        <v>0</v>
      </c>
      <c r="R586" s="499" t="str">
        <f t="shared" si="218"/>
        <v/>
      </c>
      <c r="T586" s="522">
        <f t="shared" si="211"/>
        <v>0</v>
      </c>
      <c r="U586" s="523">
        <f t="shared" si="212"/>
        <v>0</v>
      </c>
      <c r="V586" s="522">
        <f t="shared" si="213"/>
        <v>0</v>
      </c>
      <c r="W586" s="523">
        <f t="shared" si="214"/>
        <v>0</v>
      </c>
      <c r="X586" s="522">
        <f t="shared" si="215"/>
        <v>0</v>
      </c>
      <c r="Y586" s="523">
        <f t="shared" si="216"/>
        <v>0</v>
      </c>
      <c r="AA586" s="517"/>
      <c r="AB586" s="517" t="e">
        <f t="shared" si="217"/>
        <v>#VALUE!</v>
      </c>
      <c r="AC586" s="524"/>
      <c r="AE586" s="519"/>
      <c r="AF586" s="519"/>
      <c r="AH586" s="499" t="str">
        <f t="shared" si="219"/>
        <v/>
      </c>
    </row>
    <row r="587" spans="1:34" x14ac:dyDescent="0.2">
      <c r="A587" s="134"/>
      <c r="B587" s="135" t="str">
        <f t="shared" si="236"/>
        <v/>
      </c>
      <c r="C587" s="128" t="b">
        <f t="shared" si="231"/>
        <v>0</v>
      </c>
      <c r="D587" s="136"/>
      <c r="E587" s="143" t="b">
        <f t="shared" si="232"/>
        <v>0</v>
      </c>
      <c r="F587" s="137" t="str">
        <f t="shared" si="233"/>
        <v/>
      </c>
      <c r="G587" s="138"/>
      <c r="H587" s="139"/>
      <c r="I587" s="138"/>
      <c r="J587" s="139"/>
      <c r="K587" s="138"/>
      <c r="L587" s="139"/>
      <c r="M587" s="140" t="str">
        <f t="shared" si="234"/>
        <v/>
      </c>
      <c r="N587" s="534"/>
      <c r="O587" s="534"/>
      <c r="Q587" s="513">
        <f t="shared" si="235"/>
        <v>0</v>
      </c>
      <c r="R587" s="499" t="str">
        <f t="shared" si="218"/>
        <v/>
      </c>
      <c r="T587" s="522">
        <f t="shared" si="211"/>
        <v>0</v>
      </c>
      <c r="U587" s="523">
        <f t="shared" si="212"/>
        <v>0</v>
      </c>
      <c r="V587" s="522">
        <f t="shared" si="213"/>
        <v>0</v>
      </c>
      <c r="W587" s="523">
        <f t="shared" si="214"/>
        <v>0</v>
      </c>
      <c r="X587" s="522">
        <f t="shared" si="215"/>
        <v>0</v>
      </c>
      <c r="Y587" s="523">
        <f t="shared" si="216"/>
        <v>0</v>
      </c>
      <c r="AA587" s="517"/>
      <c r="AB587" s="517" t="e">
        <f t="shared" si="217"/>
        <v>#VALUE!</v>
      </c>
      <c r="AC587" s="524"/>
      <c r="AE587" s="519"/>
      <c r="AF587" s="519"/>
      <c r="AH587" s="499" t="str">
        <f t="shared" si="219"/>
        <v/>
      </c>
    </row>
    <row r="588" spans="1:34" x14ac:dyDescent="0.2">
      <c r="A588" s="134"/>
      <c r="B588" s="135" t="str">
        <f t="shared" si="236"/>
        <v/>
      </c>
      <c r="C588" s="128" t="b">
        <f t="shared" si="231"/>
        <v>0</v>
      </c>
      <c r="D588" s="136"/>
      <c r="E588" s="143" t="b">
        <f t="shared" si="232"/>
        <v>0</v>
      </c>
      <c r="F588" s="137" t="str">
        <f t="shared" si="233"/>
        <v/>
      </c>
      <c r="G588" s="138"/>
      <c r="H588" s="139"/>
      <c r="I588" s="138"/>
      <c r="J588" s="139"/>
      <c r="K588" s="138"/>
      <c r="L588" s="139"/>
      <c r="M588" s="140" t="str">
        <f t="shared" si="234"/>
        <v/>
      </c>
      <c r="N588" s="534"/>
      <c r="O588" s="534"/>
      <c r="Q588" s="513">
        <f t="shared" si="235"/>
        <v>0</v>
      </c>
      <c r="R588" s="499" t="str">
        <f t="shared" si="218"/>
        <v/>
      </c>
      <c r="T588" s="522">
        <f t="shared" ref="T588:T630" si="237">IF(R588="ee",G588,IF(R588="-u",G588,IF(R588="",G588,IF(R588="ra",G588,IF(R588="pr",G588,"")))))</f>
        <v>0</v>
      </c>
      <c r="U588" s="523">
        <f t="shared" ref="U588:U630" si="238">IF(R588="uu",H588,IF(R588="-e",H588,IF(R588="",H588,IF(R588="rp",H588,IF(R588="ve",H588,"")))))</f>
        <v>0</v>
      </c>
      <c r="V588" s="522">
        <f t="shared" ref="V588:V630" si="239">IF(R588="ee",I588,IF(R588="-u",I588,IF(R588="",I588,IF(R588="ra",I588,IF(R588="ve",I588,"")))))</f>
        <v>0</v>
      </c>
      <c r="W588" s="523">
        <f t="shared" ref="W588:W630" si="240">IF(R588="uu",J588,IF(R588="-e",J588,IF(R588="",J588,IF(R588="rp",J588,IF(R588="pr",J588,"")))))</f>
        <v>0</v>
      </c>
      <c r="X588" s="522">
        <f t="shared" ref="X588:X630" si="241">IF(R588="ee",K588,IF(R588="-u",K588,IF(R588="",K588,IF(R588="ra",K588,IF(R588="ve",K588,"")))))</f>
        <v>0</v>
      </c>
      <c r="Y588" s="523">
        <f t="shared" ref="Y588:Y630" si="242">IF(R588="uu",L588,IF(R588="-e",L588,IF(R588="",L588,IF(R588="rp",L588,IF(R588="pr",L588,"")))))</f>
        <v>0</v>
      </c>
      <c r="AA588" s="517"/>
      <c r="AB588" s="517" t="e">
        <f t="shared" ref="AB588:AB630" si="243">$AA$11+M588</f>
        <v>#VALUE!</v>
      </c>
      <c r="AC588" s="524"/>
      <c r="AE588" s="519"/>
      <c r="AF588" s="519"/>
      <c r="AH588" s="499" t="str">
        <f t="shared" si="219"/>
        <v/>
      </c>
    </row>
    <row r="589" spans="1:34" x14ac:dyDescent="0.2">
      <c r="A589" s="134"/>
      <c r="B589" s="135" t="str">
        <f t="shared" si="236"/>
        <v/>
      </c>
      <c r="C589" s="128" t="b">
        <f t="shared" si="231"/>
        <v>0</v>
      </c>
      <c r="D589" s="136"/>
      <c r="E589" s="143" t="b">
        <f t="shared" si="232"/>
        <v>0</v>
      </c>
      <c r="F589" s="137" t="str">
        <f t="shared" si="233"/>
        <v/>
      </c>
      <c r="G589" s="138"/>
      <c r="H589" s="139"/>
      <c r="I589" s="138"/>
      <c r="J589" s="139"/>
      <c r="K589" s="138"/>
      <c r="L589" s="139"/>
      <c r="M589" s="140" t="str">
        <f t="shared" si="234"/>
        <v/>
      </c>
      <c r="N589" s="534"/>
      <c r="O589" s="534"/>
      <c r="Q589" s="513">
        <f t="shared" si="235"/>
        <v>0</v>
      </c>
      <c r="R589" s="499" t="str">
        <f t="shared" ref="R589:R630" si="244">LEFT(F589,2)</f>
        <v/>
      </c>
      <c r="T589" s="522">
        <f t="shared" si="237"/>
        <v>0</v>
      </c>
      <c r="U589" s="523">
        <f t="shared" si="238"/>
        <v>0</v>
      </c>
      <c r="V589" s="522">
        <f t="shared" si="239"/>
        <v>0</v>
      </c>
      <c r="W589" s="523">
        <f t="shared" si="240"/>
        <v>0</v>
      </c>
      <c r="X589" s="522">
        <f t="shared" si="241"/>
        <v>0</v>
      </c>
      <c r="Y589" s="523">
        <f t="shared" si="242"/>
        <v>0</v>
      </c>
      <c r="AA589" s="517"/>
      <c r="AB589" s="517" t="e">
        <f t="shared" si="243"/>
        <v>#VALUE!</v>
      </c>
      <c r="AC589" s="524"/>
      <c r="AE589" s="519"/>
      <c r="AF589" s="519"/>
      <c r="AH589" s="499" t="str">
        <f t="shared" ref="AH589:AH630" si="245">LEFT($AC589,4)</f>
        <v/>
      </c>
    </row>
    <row r="590" spans="1:34" x14ac:dyDescent="0.2">
      <c r="A590" s="134"/>
      <c r="B590" s="135" t="str">
        <f t="shared" si="236"/>
        <v/>
      </c>
      <c r="C590" s="128" t="b">
        <f t="shared" si="231"/>
        <v>0</v>
      </c>
      <c r="D590" s="136"/>
      <c r="E590" s="143" t="b">
        <f t="shared" si="232"/>
        <v>0</v>
      </c>
      <c r="F590" s="137" t="str">
        <f t="shared" si="233"/>
        <v/>
      </c>
      <c r="G590" s="138"/>
      <c r="H590" s="139"/>
      <c r="I590" s="138"/>
      <c r="J590" s="139"/>
      <c r="K590" s="138"/>
      <c r="L590" s="139"/>
      <c r="M590" s="140" t="str">
        <f t="shared" si="234"/>
        <v/>
      </c>
      <c r="N590" s="534"/>
      <c r="O590" s="534"/>
      <c r="Q590" s="513">
        <f t="shared" si="235"/>
        <v>0</v>
      </c>
      <c r="R590" s="499" t="str">
        <f t="shared" si="244"/>
        <v/>
      </c>
      <c r="T590" s="522">
        <f t="shared" si="237"/>
        <v>0</v>
      </c>
      <c r="U590" s="523">
        <f t="shared" si="238"/>
        <v>0</v>
      </c>
      <c r="V590" s="522">
        <f t="shared" si="239"/>
        <v>0</v>
      </c>
      <c r="W590" s="523">
        <f t="shared" si="240"/>
        <v>0</v>
      </c>
      <c r="X590" s="522">
        <f t="shared" si="241"/>
        <v>0</v>
      </c>
      <c r="Y590" s="523">
        <f t="shared" si="242"/>
        <v>0</v>
      </c>
      <c r="AA590" s="517"/>
      <c r="AB590" s="517" t="e">
        <f t="shared" si="243"/>
        <v>#VALUE!</v>
      </c>
      <c r="AC590" s="524"/>
      <c r="AE590" s="519"/>
      <c r="AF590" s="519"/>
      <c r="AH590" s="499" t="str">
        <f t="shared" si="245"/>
        <v/>
      </c>
    </row>
    <row r="591" spans="1:34" x14ac:dyDescent="0.2">
      <c r="A591" s="134"/>
      <c r="B591" s="135" t="str">
        <f t="shared" si="236"/>
        <v/>
      </c>
      <c r="C591" s="128" t="b">
        <f t="shared" si="231"/>
        <v>0</v>
      </c>
      <c r="D591" s="136"/>
      <c r="E591" s="143" t="b">
        <f t="shared" si="232"/>
        <v>0</v>
      </c>
      <c r="F591" s="137" t="str">
        <f t="shared" si="233"/>
        <v/>
      </c>
      <c r="G591" s="138"/>
      <c r="H591" s="139"/>
      <c r="I591" s="138"/>
      <c r="J591" s="139"/>
      <c r="K591" s="138"/>
      <c r="L591" s="139"/>
      <c r="M591" s="140" t="str">
        <f t="shared" si="234"/>
        <v/>
      </c>
      <c r="N591" s="534"/>
      <c r="O591" s="534"/>
      <c r="Q591" s="513">
        <f t="shared" si="235"/>
        <v>0</v>
      </c>
      <c r="R591" s="499" t="str">
        <f t="shared" si="244"/>
        <v/>
      </c>
      <c r="T591" s="522">
        <f t="shared" si="237"/>
        <v>0</v>
      </c>
      <c r="U591" s="523">
        <f t="shared" si="238"/>
        <v>0</v>
      </c>
      <c r="V591" s="522">
        <f t="shared" si="239"/>
        <v>0</v>
      </c>
      <c r="W591" s="523">
        <f t="shared" si="240"/>
        <v>0</v>
      </c>
      <c r="X591" s="522">
        <f t="shared" si="241"/>
        <v>0</v>
      </c>
      <c r="Y591" s="523">
        <f t="shared" si="242"/>
        <v>0</v>
      </c>
      <c r="AA591" s="517"/>
      <c r="AB591" s="517" t="e">
        <f t="shared" si="243"/>
        <v>#VALUE!</v>
      </c>
      <c r="AC591" s="524"/>
      <c r="AE591" s="519"/>
      <c r="AF591" s="519"/>
      <c r="AH591" s="499" t="str">
        <f t="shared" si="245"/>
        <v/>
      </c>
    </row>
    <row r="592" spans="1:34" x14ac:dyDescent="0.2">
      <c r="A592" s="134"/>
      <c r="B592" s="135" t="str">
        <f t="shared" si="236"/>
        <v/>
      </c>
      <c r="C592" s="128" t="b">
        <f t="shared" si="231"/>
        <v>0</v>
      </c>
      <c r="D592" s="136"/>
      <c r="E592" s="143" t="b">
        <f t="shared" si="232"/>
        <v>0</v>
      </c>
      <c r="F592" s="137" t="str">
        <f t="shared" si="233"/>
        <v/>
      </c>
      <c r="G592" s="138"/>
      <c r="H592" s="139"/>
      <c r="I592" s="138"/>
      <c r="J592" s="139"/>
      <c r="K592" s="138"/>
      <c r="L592" s="139"/>
      <c r="M592" s="140" t="str">
        <f t="shared" si="234"/>
        <v/>
      </c>
      <c r="N592" s="534"/>
      <c r="O592" s="534"/>
      <c r="Q592" s="513">
        <f t="shared" si="235"/>
        <v>0</v>
      </c>
      <c r="R592" s="499" t="str">
        <f t="shared" si="244"/>
        <v/>
      </c>
      <c r="T592" s="522">
        <f t="shared" si="237"/>
        <v>0</v>
      </c>
      <c r="U592" s="523">
        <f t="shared" si="238"/>
        <v>0</v>
      </c>
      <c r="V592" s="522">
        <f t="shared" si="239"/>
        <v>0</v>
      </c>
      <c r="W592" s="523">
        <f t="shared" si="240"/>
        <v>0</v>
      </c>
      <c r="X592" s="522">
        <f t="shared" si="241"/>
        <v>0</v>
      </c>
      <c r="Y592" s="523">
        <f t="shared" si="242"/>
        <v>0</v>
      </c>
      <c r="AA592" s="517"/>
      <c r="AB592" s="517" t="e">
        <f t="shared" si="243"/>
        <v>#VALUE!</v>
      </c>
      <c r="AC592" s="524"/>
      <c r="AE592" s="519"/>
      <c r="AF592" s="519"/>
      <c r="AH592" s="499" t="str">
        <f t="shared" si="245"/>
        <v/>
      </c>
    </row>
    <row r="593" spans="1:34" x14ac:dyDescent="0.2">
      <c r="A593" s="134"/>
      <c r="B593" s="135" t="str">
        <f t="shared" si="236"/>
        <v/>
      </c>
      <c r="C593" s="128" t="b">
        <f t="shared" si="231"/>
        <v>0</v>
      </c>
      <c r="D593" s="136"/>
      <c r="E593" s="143" t="b">
        <f t="shared" si="232"/>
        <v>0</v>
      </c>
      <c r="F593" s="137" t="str">
        <f t="shared" si="233"/>
        <v/>
      </c>
      <c r="G593" s="138"/>
      <c r="H593" s="139"/>
      <c r="I593" s="138"/>
      <c r="J593" s="139"/>
      <c r="K593" s="138"/>
      <c r="L593" s="139"/>
      <c r="M593" s="140" t="str">
        <f t="shared" si="234"/>
        <v/>
      </c>
      <c r="N593" s="534"/>
      <c r="O593" s="534"/>
      <c r="Q593" s="513">
        <f t="shared" si="235"/>
        <v>0</v>
      </c>
      <c r="R593" s="499" t="str">
        <f t="shared" si="244"/>
        <v/>
      </c>
      <c r="T593" s="522">
        <f t="shared" si="237"/>
        <v>0</v>
      </c>
      <c r="U593" s="523">
        <f t="shared" si="238"/>
        <v>0</v>
      </c>
      <c r="V593" s="522">
        <f t="shared" si="239"/>
        <v>0</v>
      </c>
      <c r="W593" s="523">
        <f t="shared" si="240"/>
        <v>0</v>
      </c>
      <c r="X593" s="522">
        <f t="shared" si="241"/>
        <v>0</v>
      </c>
      <c r="Y593" s="523">
        <f t="shared" si="242"/>
        <v>0</v>
      </c>
      <c r="AA593" s="517"/>
      <c r="AB593" s="517" t="e">
        <f t="shared" si="243"/>
        <v>#VALUE!</v>
      </c>
      <c r="AC593" s="524"/>
      <c r="AE593" s="519"/>
      <c r="AF593" s="519"/>
      <c r="AH593" s="499" t="str">
        <f t="shared" si="245"/>
        <v/>
      </c>
    </row>
    <row r="594" spans="1:34" x14ac:dyDescent="0.2">
      <c r="A594" s="134"/>
      <c r="B594" s="135" t="str">
        <f t="shared" si="236"/>
        <v/>
      </c>
      <c r="C594" s="128" t="b">
        <f t="shared" si="231"/>
        <v>0</v>
      </c>
      <c r="D594" s="136"/>
      <c r="E594" s="143" t="b">
        <f t="shared" si="232"/>
        <v>0</v>
      </c>
      <c r="F594" s="137" t="str">
        <f t="shared" si="233"/>
        <v/>
      </c>
      <c r="G594" s="138"/>
      <c r="H594" s="139"/>
      <c r="I594" s="138"/>
      <c r="J594" s="139"/>
      <c r="K594" s="138"/>
      <c r="L594" s="139"/>
      <c r="M594" s="140" t="str">
        <f t="shared" si="234"/>
        <v/>
      </c>
      <c r="N594" s="534"/>
      <c r="O594" s="534"/>
      <c r="Q594" s="513">
        <f t="shared" si="235"/>
        <v>0</v>
      </c>
      <c r="R594" s="499" t="str">
        <f t="shared" si="244"/>
        <v/>
      </c>
      <c r="T594" s="522">
        <f t="shared" si="237"/>
        <v>0</v>
      </c>
      <c r="U594" s="523">
        <f t="shared" si="238"/>
        <v>0</v>
      </c>
      <c r="V594" s="522">
        <f t="shared" si="239"/>
        <v>0</v>
      </c>
      <c r="W594" s="523">
        <f t="shared" si="240"/>
        <v>0</v>
      </c>
      <c r="X594" s="522">
        <f t="shared" si="241"/>
        <v>0</v>
      </c>
      <c r="Y594" s="523">
        <f t="shared" si="242"/>
        <v>0</v>
      </c>
      <c r="AA594" s="517"/>
      <c r="AB594" s="517" t="e">
        <f t="shared" si="243"/>
        <v>#VALUE!</v>
      </c>
      <c r="AC594" s="524"/>
      <c r="AE594" s="519"/>
      <c r="AF594" s="519"/>
      <c r="AH594" s="499" t="str">
        <f t="shared" si="245"/>
        <v/>
      </c>
    </row>
    <row r="595" spans="1:34" x14ac:dyDescent="0.2">
      <c r="A595" s="134"/>
      <c r="B595" s="135" t="str">
        <f t="shared" si="236"/>
        <v/>
      </c>
      <c r="C595" s="128" t="b">
        <f t="shared" si="231"/>
        <v>0</v>
      </c>
      <c r="D595" s="136"/>
      <c r="E595" s="143" t="b">
        <f t="shared" si="232"/>
        <v>0</v>
      </c>
      <c r="F595" s="137" t="str">
        <f t="shared" si="233"/>
        <v/>
      </c>
      <c r="G595" s="138"/>
      <c r="H595" s="139"/>
      <c r="I595" s="138"/>
      <c r="J595" s="139"/>
      <c r="K595" s="138"/>
      <c r="L595" s="139"/>
      <c r="M595" s="140" t="str">
        <f t="shared" si="234"/>
        <v/>
      </c>
      <c r="N595" s="534"/>
      <c r="O595" s="534"/>
      <c r="Q595" s="513">
        <f t="shared" si="235"/>
        <v>0</v>
      </c>
      <c r="R595" s="499" t="str">
        <f t="shared" si="244"/>
        <v/>
      </c>
      <c r="T595" s="522">
        <f t="shared" si="237"/>
        <v>0</v>
      </c>
      <c r="U595" s="523">
        <f t="shared" si="238"/>
        <v>0</v>
      </c>
      <c r="V595" s="522">
        <f t="shared" si="239"/>
        <v>0</v>
      </c>
      <c r="W595" s="523">
        <f t="shared" si="240"/>
        <v>0</v>
      </c>
      <c r="X595" s="522">
        <f t="shared" si="241"/>
        <v>0</v>
      </c>
      <c r="Y595" s="523">
        <f t="shared" si="242"/>
        <v>0</v>
      </c>
      <c r="AA595" s="517"/>
      <c r="AB595" s="517" t="e">
        <f t="shared" si="243"/>
        <v>#VALUE!</v>
      </c>
      <c r="AC595" s="524"/>
      <c r="AE595" s="519"/>
      <c r="AF595" s="519"/>
      <c r="AH595" s="499" t="str">
        <f t="shared" si="245"/>
        <v/>
      </c>
    </row>
    <row r="596" spans="1:34" x14ac:dyDescent="0.2">
      <c r="A596" s="134"/>
      <c r="B596" s="135" t="str">
        <f t="shared" si="236"/>
        <v/>
      </c>
      <c r="C596" s="128" t="b">
        <f t="shared" si="231"/>
        <v>0</v>
      </c>
      <c r="D596" s="136"/>
      <c r="E596" s="143" t="b">
        <f t="shared" si="232"/>
        <v>0</v>
      </c>
      <c r="F596" s="137" t="str">
        <f t="shared" si="233"/>
        <v/>
      </c>
      <c r="G596" s="138"/>
      <c r="H596" s="139"/>
      <c r="I596" s="138"/>
      <c r="J596" s="139"/>
      <c r="K596" s="138"/>
      <c r="L596" s="139"/>
      <c r="M596" s="140" t="str">
        <f t="shared" si="234"/>
        <v/>
      </c>
      <c r="N596" s="534"/>
      <c r="O596" s="534"/>
      <c r="Q596" s="513">
        <f t="shared" si="235"/>
        <v>0</v>
      </c>
      <c r="R596" s="499" t="str">
        <f t="shared" si="244"/>
        <v/>
      </c>
      <c r="T596" s="522">
        <f t="shared" si="237"/>
        <v>0</v>
      </c>
      <c r="U596" s="523">
        <f t="shared" si="238"/>
        <v>0</v>
      </c>
      <c r="V596" s="522">
        <f t="shared" si="239"/>
        <v>0</v>
      </c>
      <c r="W596" s="523">
        <f t="shared" si="240"/>
        <v>0</v>
      </c>
      <c r="X596" s="522">
        <f t="shared" si="241"/>
        <v>0</v>
      </c>
      <c r="Y596" s="523">
        <f t="shared" si="242"/>
        <v>0</v>
      </c>
      <c r="AA596" s="517"/>
      <c r="AB596" s="517" t="e">
        <f t="shared" si="243"/>
        <v>#VALUE!</v>
      </c>
      <c r="AC596" s="524"/>
      <c r="AE596" s="519"/>
      <c r="AF596" s="519"/>
      <c r="AH596" s="499" t="str">
        <f t="shared" si="245"/>
        <v/>
      </c>
    </row>
    <row r="597" spans="1:34" ht="13.5" thickBot="1" x14ac:dyDescent="0.25">
      <c r="A597" s="179"/>
      <c r="B597" s="135" t="str">
        <f t="shared" si="236"/>
        <v/>
      </c>
      <c r="C597" s="128" t="b">
        <f t="shared" si="231"/>
        <v>0</v>
      </c>
      <c r="D597" s="180"/>
      <c r="E597" s="143" t="b">
        <f t="shared" si="232"/>
        <v>0</v>
      </c>
      <c r="F597" s="137" t="str">
        <f t="shared" si="233"/>
        <v/>
      </c>
      <c r="G597" s="138"/>
      <c r="H597" s="139"/>
      <c r="I597" s="138"/>
      <c r="J597" s="139"/>
      <c r="K597" s="138"/>
      <c r="L597" s="139"/>
      <c r="M597" s="140" t="str">
        <f t="shared" si="234"/>
        <v/>
      </c>
      <c r="N597" s="534"/>
      <c r="O597" s="534"/>
      <c r="Q597" s="513">
        <f t="shared" si="235"/>
        <v>0</v>
      </c>
      <c r="R597" s="499" t="str">
        <f t="shared" si="244"/>
        <v/>
      </c>
      <c r="T597" s="522">
        <f t="shared" si="237"/>
        <v>0</v>
      </c>
      <c r="U597" s="523">
        <f t="shared" si="238"/>
        <v>0</v>
      </c>
      <c r="V597" s="522">
        <f t="shared" si="239"/>
        <v>0</v>
      </c>
      <c r="W597" s="523">
        <f t="shared" si="240"/>
        <v>0</v>
      </c>
      <c r="X597" s="522">
        <f t="shared" si="241"/>
        <v>0</v>
      </c>
      <c r="Y597" s="523">
        <f t="shared" si="242"/>
        <v>0</v>
      </c>
      <c r="AA597" s="517"/>
      <c r="AB597" s="517" t="e">
        <f t="shared" si="243"/>
        <v>#VALUE!</v>
      </c>
      <c r="AC597" s="524"/>
      <c r="AE597" s="519"/>
      <c r="AF597" s="519"/>
      <c r="AH597" s="499" t="str">
        <f t="shared" si="245"/>
        <v/>
      </c>
    </row>
    <row r="598" spans="1:34" ht="14.25" thickTop="1" thickBot="1" x14ac:dyDescent="0.25">
      <c r="A598" s="170"/>
      <c r="B598" s="171"/>
      <c r="C598" s="172"/>
      <c r="D598" s="173"/>
      <c r="E598" s="173"/>
      <c r="F598" s="174"/>
      <c r="G598" s="175"/>
      <c r="H598" s="175"/>
      <c r="I598" s="175"/>
      <c r="J598" s="175"/>
      <c r="K598" s="175"/>
      <c r="L598" s="175"/>
      <c r="M598" s="176" t="str">
        <f>IF(SUM(G598:L598)&gt;0.00001,M597+G598-H598+K598-L598,"")</f>
        <v/>
      </c>
      <c r="N598" s="534"/>
      <c r="O598" s="534"/>
      <c r="Q598" s="513"/>
      <c r="T598" s="522">
        <f t="shared" si="237"/>
        <v>0</v>
      </c>
      <c r="U598" s="523">
        <f t="shared" si="238"/>
        <v>0</v>
      </c>
      <c r="V598" s="522">
        <f t="shared" si="239"/>
        <v>0</v>
      </c>
      <c r="W598" s="523">
        <f t="shared" si="240"/>
        <v>0</v>
      </c>
      <c r="X598" s="522">
        <f t="shared" si="241"/>
        <v>0</v>
      </c>
      <c r="Y598" s="523">
        <f t="shared" si="242"/>
        <v>0</v>
      </c>
      <c r="AA598" s="517"/>
      <c r="AB598" s="517"/>
      <c r="AC598" s="530"/>
      <c r="AE598" s="519"/>
      <c r="AF598" s="519"/>
      <c r="AH598" s="499" t="str">
        <f t="shared" si="245"/>
        <v/>
      </c>
    </row>
    <row r="599" spans="1:34" ht="13.5" thickTop="1" x14ac:dyDescent="0.2">
      <c r="A599" s="702" t="s">
        <v>15</v>
      </c>
      <c r="B599" s="703"/>
      <c r="C599" s="703"/>
      <c r="D599" s="703"/>
      <c r="E599" s="703"/>
      <c r="F599" s="703"/>
      <c r="G599" s="708" t="s">
        <v>9</v>
      </c>
      <c r="H599" s="708"/>
      <c r="I599" s="697" t="str">
        <f>I8</f>
        <v>BANCA XXXX</v>
      </c>
      <c r="J599" s="698"/>
      <c r="K599" s="696" t="str">
        <f>K8</f>
        <v>BANCA Agricola pop</v>
      </c>
      <c r="L599" s="696"/>
      <c r="M599" s="692" t="s">
        <v>7</v>
      </c>
      <c r="N599" s="505"/>
      <c r="O599" s="505"/>
      <c r="Q599" s="513"/>
      <c r="T599" s="522" t="str">
        <f t="shared" si="237"/>
        <v>C A S S A</v>
      </c>
      <c r="U599" s="523">
        <f t="shared" si="238"/>
        <v>0</v>
      </c>
      <c r="V599" s="522" t="str">
        <f t="shared" si="239"/>
        <v>BANCA XXXX</v>
      </c>
      <c r="W599" s="523">
        <f t="shared" si="240"/>
        <v>0</v>
      </c>
      <c r="X599" s="522" t="str">
        <f t="shared" si="241"/>
        <v>BANCA Agricola pop</v>
      </c>
      <c r="Y599" s="523">
        <f t="shared" si="242"/>
        <v>0</v>
      </c>
      <c r="AA599" s="517"/>
      <c r="AB599" s="517"/>
      <c r="AC599" s="530"/>
      <c r="AE599" s="519"/>
      <c r="AF599" s="519"/>
      <c r="AH599" s="499" t="str">
        <f t="shared" si="245"/>
        <v/>
      </c>
    </row>
    <row r="600" spans="1:34" x14ac:dyDescent="0.2">
      <c r="A600" s="704"/>
      <c r="B600" s="705"/>
      <c r="C600" s="705"/>
      <c r="D600" s="705"/>
      <c r="E600" s="705"/>
      <c r="F600" s="705"/>
      <c r="G600" s="152" t="s">
        <v>2</v>
      </c>
      <c r="H600" s="152" t="s">
        <v>3</v>
      </c>
      <c r="I600" s="152" t="s">
        <v>2</v>
      </c>
      <c r="J600" s="152" t="s">
        <v>3</v>
      </c>
      <c r="K600" s="152" t="s">
        <v>2</v>
      </c>
      <c r="L600" s="152" t="s">
        <v>3</v>
      </c>
      <c r="M600" s="693"/>
      <c r="N600" s="505"/>
      <c r="O600" s="505"/>
      <c r="Q600" s="513"/>
      <c r="T600" s="522" t="str">
        <f t="shared" si="237"/>
        <v>ENTRATE</v>
      </c>
      <c r="U600" s="523" t="str">
        <f t="shared" si="238"/>
        <v>USCITE</v>
      </c>
      <c r="V600" s="522" t="str">
        <f t="shared" si="239"/>
        <v>ENTRATE</v>
      </c>
      <c r="W600" s="523" t="str">
        <f t="shared" si="240"/>
        <v>USCITE</v>
      </c>
      <c r="X600" s="522" t="str">
        <f t="shared" si="241"/>
        <v>ENTRATE</v>
      </c>
      <c r="Y600" s="523" t="str">
        <f t="shared" si="242"/>
        <v>USCITE</v>
      </c>
      <c r="AA600" s="517"/>
      <c r="AB600" s="517"/>
      <c r="AC600" s="530"/>
      <c r="AE600" s="519"/>
      <c r="AF600" s="519"/>
      <c r="AH600" s="499" t="str">
        <f t="shared" si="245"/>
        <v/>
      </c>
    </row>
    <row r="601" spans="1:34" x14ac:dyDescent="0.2">
      <c r="A601" s="694" t="s">
        <v>12</v>
      </c>
      <c r="B601" s="695"/>
      <c r="C601" s="695"/>
      <c r="D601" s="695"/>
      <c r="E601" s="695"/>
      <c r="F601" s="695"/>
      <c r="G601" s="153">
        <f t="shared" ref="G601:L601" si="246">SUM(G572:G597)</f>
        <v>0</v>
      </c>
      <c r="H601" s="153">
        <f t="shared" si="246"/>
        <v>0</v>
      </c>
      <c r="I601" s="153">
        <f t="shared" si="246"/>
        <v>0</v>
      </c>
      <c r="J601" s="153">
        <f t="shared" si="246"/>
        <v>0</v>
      </c>
      <c r="K601" s="153">
        <f t="shared" si="246"/>
        <v>0</v>
      </c>
      <c r="L601" s="153">
        <f t="shared" si="246"/>
        <v>0</v>
      </c>
      <c r="M601" s="154">
        <f>G601-H601+I601-J601+K601-L601</f>
        <v>0</v>
      </c>
      <c r="N601" s="534"/>
      <c r="O601" s="534"/>
      <c r="Q601" s="513"/>
      <c r="T601" s="522">
        <f t="shared" si="237"/>
        <v>0</v>
      </c>
      <c r="U601" s="523">
        <f t="shared" si="238"/>
        <v>0</v>
      </c>
      <c r="V601" s="522">
        <f t="shared" si="239"/>
        <v>0</v>
      </c>
      <c r="W601" s="523">
        <f t="shared" si="240"/>
        <v>0</v>
      </c>
      <c r="X601" s="522">
        <f t="shared" si="241"/>
        <v>0</v>
      </c>
      <c r="Y601" s="523">
        <f t="shared" si="242"/>
        <v>0</v>
      </c>
      <c r="AA601" s="517"/>
      <c r="AB601" s="517"/>
      <c r="AC601" s="530"/>
      <c r="AE601" s="519"/>
      <c r="AF601" s="519"/>
      <c r="AH601" s="499" t="str">
        <f t="shared" si="245"/>
        <v/>
      </c>
    </row>
    <row r="602" spans="1:34" x14ac:dyDescent="0.2">
      <c r="A602" s="694" t="s">
        <v>14</v>
      </c>
      <c r="B602" s="695"/>
      <c r="C602" s="695"/>
      <c r="D602" s="695"/>
      <c r="E602" s="695"/>
      <c r="F602" s="695"/>
      <c r="G602" s="153">
        <f t="shared" ref="G602:M602" si="247">G570</f>
        <v>434.24</v>
      </c>
      <c r="H602" s="153">
        <f t="shared" si="247"/>
        <v>0</v>
      </c>
      <c r="I602" s="153">
        <f t="shared" si="247"/>
        <v>17740.45</v>
      </c>
      <c r="J602" s="153">
        <f t="shared" si="247"/>
        <v>29.94</v>
      </c>
      <c r="K602" s="153">
        <f t="shared" si="247"/>
        <v>95.99</v>
      </c>
      <c r="L602" s="153">
        <f t="shared" si="247"/>
        <v>0</v>
      </c>
      <c r="M602" s="154">
        <f t="shared" si="247"/>
        <v>18240.740000000005</v>
      </c>
      <c r="N602" s="534"/>
      <c r="O602" s="534"/>
      <c r="Q602" s="513"/>
      <c r="T602" s="522">
        <f t="shared" si="237"/>
        <v>434.24</v>
      </c>
      <c r="U602" s="523">
        <f t="shared" si="238"/>
        <v>0</v>
      </c>
      <c r="V602" s="522">
        <f t="shared" si="239"/>
        <v>17740.45</v>
      </c>
      <c r="W602" s="523">
        <f t="shared" si="240"/>
        <v>29.94</v>
      </c>
      <c r="X602" s="522">
        <f t="shared" si="241"/>
        <v>95.99</v>
      </c>
      <c r="Y602" s="523">
        <f t="shared" si="242"/>
        <v>0</v>
      </c>
      <c r="AA602" s="517"/>
      <c r="AB602" s="517"/>
      <c r="AC602" s="530"/>
      <c r="AE602" s="519"/>
      <c r="AF602" s="519"/>
      <c r="AH602" s="499" t="str">
        <f t="shared" si="245"/>
        <v/>
      </c>
    </row>
    <row r="603" spans="1:34" x14ac:dyDescent="0.2">
      <c r="A603" s="700" t="s">
        <v>13</v>
      </c>
      <c r="B603" s="701"/>
      <c r="C603" s="701"/>
      <c r="D603" s="701"/>
      <c r="E603" s="701"/>
      <c r="F603" s="701"/>
      <c r="G603" s="153">
        <f t="shared" ref="G603:M603" si="248">G601+G602</f>
        <v>434.24</v>
      </c>
      <c r="H603" s="153">
        <f t="shared" si="248"/>
        <v>0</v>
      </c>
      <c r="I603" s="153">
        <f t="shared" si="248"/>
        <v>17740.45</v>
      </c>
      <c r="J603" s="153">
        <f t="shared" si="248"/>
        <v>29.94</v>
      </c>
      <c r="K603" s="153">
        <f t="shared" si="248"/>
        <v>95.99</v>
      </c>
      <c r="L603" s="153">
        <f t="shared" si="248"/>
        <v>0</v>
      </c>
      <c r="M603" s="154">
        <f t="shared" si="248"/>
        <v>18240.740000000005</v>
      </c>
      <c r="N603" s="534"/>
      <c r="O603" s="534"/>
      <c r="Q603" s="513"/>
      <c r="T603" s="522">
        <f t="shared" si="237"/>
        <v>434.24</v>
      </c>
      <c r="U603" s="523">
        <f t="shared" si="238"/>
        <v>0</v>
      </c>
      <c r="V603" s="522">
        <f t="shared" si="239"/>
        <v>17740.45</v>
      </c>
      <c r="W603" s="523">
        <f t="shared" si="240"/>
        <v>29.94</v>
      </c>
      <c r="X603" s="522">
        <f t="shared" si="241"/>
        <v>95.99</v>
      </c>
      <c r="Y603" s="523">
        <f t="shared" si="242"/>
        <v>0</v>
      </c>
      <c r="AA603" s="517"/>
      <c r="AB603" s="517"/>
      <c r="AC603" s="530"/>
      <c r="AE603" s="519"/>
      <c r="AF603" s="519"/>
      <c r="AH603" s="499" t="str">
        <f t="shared" si="245"/>
        <v/>
      </c>
    </row>
    <row r="604" spans="1:34" ht="13.5" thickBot="1" x14ac:dyDescent="0.25">
      <c r="A604" s="706" t="s">
        <v>16</v>
      </c>
      <c r="B604" s="707"/>
      <c r="C604" s="707"/>
      <c r="D604" s="707"/>
      <c r="E604" s="707"/>
      <c r="F604" s="707"/>
      <c r="G604" s="699">
        <f>G603-H603</f>
        <v>434.24</v>
      </c>
      <c r="H604" s="699"/>
      <c r="I604" s="699">
        <f>I603-J603</f>
        <v>17710.510000000002</v>
      </c>
      <c r="J604" s="699"/>
      <c r="K604" s="699">
        <f>K603-L603</f>
        <v>95.99</v>
      </c>
      <c r="L604" s="699"/>
      <c r="M604" s="155">
        <f>G604+I604+K604</f>
        <v>18240.740000000005</v>
      </c>
      <c r="N604" s="536"/>
      <c r="O604" s="536"/>
      <c r="Q604" s="513"/>
      <c r="T604" s="522">
        <f t="shared" si="237"/>
        <v>434.24</v>
      </c>
      <c r="U604" s="523">
        <f t="shared" si="238"/>
        <v>0</v>
      </c>
      <c r="V604" s="522">
        <f t="shared" si="239"/>
        <v>17710.510000000002</v>
      </c>
      <c r="W604" s="523">
        <f t="shared" si="240"/>
        <v>0</v>
      </c>
      <c r="X604" s="522">
        <f t="shared" si="241"/>
        <v>95.99</v>
      </c>
      <c r="Y604" s="523">
        <f t="shared" si="242"/>
        <v>0</v>
      </c>
      <c r="AA604" s="517"/>
      <c r="AB604" s="517"/>
      <c r="AC604" s="530"/>
      <c r="AE604" s="519"/>
      <c r="AF604" s="519"/>
      <c r="AH604" s="499" t="str">
        <f t="shared" si="245"/>
        <v/>
      </c>
    </row>
    <row r="605" spans="1:34" ht="13.5" thickTop="1" x14ac:dyDescent="0.2">
      <c r="A605" s="160"/>
      <c r="B605" s="156" t="str">
        <f>IF(Q605&gt;0.00001,B597+1,"")</f>
        <v/>
      </c>
      <c r="C605" s="128" t="b">
        <f t="shared" ref="C605:C630" si="249">IF(G605+I605+K605&gt;0,"e",IF(H605+J605+L605&gt;0,"u",IF(G605+H605+I605+J605+K605+L605&lt;0,"")))</f>
        <v>0</v>
      </c>
      <c r="D605" s="161"/>
      <c r="E605" s="143" t="b">
        <f t="shared" ref="E605:E630" si="250">IF(Q605&gt;0.0001,1)</f>
        <v>0</v>
      </c>
      <c r="F605" s="137" t="str">
        <f t="shared" ref="F605:F630" si="251">AH605</f>
        <v/>
      </c>
      <c r="G605" s="157"/>
      <c r="H605" s="158"/>
      <c r="I605" s="157"/>
      <c r="J605" s="158"/>
      <c r="K605" s="157"/>
      <c r="L605" s="158"/>
      <c r="M605" s="159" t="str">
        <f t="shared" ref="M605:M630" si="252">IF(SUM(G605:L605)&gt;0.00001,M604+G605-H605+I605-J605+K605-L605,"")</f>
        <v/>
      </c>
      <c r="N605" s="534"/>
      <c r="O605" s="534"/>
      <c r="Q605" s="513">
        <f t="shared" si="235"/>
        <v>0</v>
      </c>
      <c r="R605" s="499" t="str">
        <f t="shared" si="244"/>
        <v/>
      </c>
      <c r="T605" s="522">
        <f t="shared" si="237"/>
        <v>0</v>
      </c>
      <c r="U605" s="523">
        <f t="shared" si="238"/>
        <v>0</v>
      </c>
      <c r="V605" s="522">
        <f t="shared" si="239"/>
        <v>0</v>
      </c>
      <c r="W605" s="523">
        <f t="shared" si="240"/>
        <v>0</v>
      </c>
      <c r="X605" s="522">
        <f t="shared" si="241"/>
        <v>0</v>
      </c>
      <c r="Y605" s="523">
        <f t="shared" si="242"/>
        <v>0</v>
      </c>
      <c r="AA605" s="517"/>
      <c r="AB605" s="517" t="e">
        <f t="shared" si="243"/>
        <v>#VALUE!</v>
      </c>
      <c r="AC605" s="524"/>
      <c r="AE605" s="519"/>
      <c r="AF605" s="519"/>
      <c r="AH605" s="499" t="str">
        <f t="shared" si="245"/>
        <v/>
      </c>
    </row>
    <row r="606" spans="1:34" x14ac:dyDescent="0.2">
      <c r="A606" s="134"/>
      <c r="B606" s="135" t="str">
        <f t="shared" ref="B606:B630" si="253">IF(Q606&gt;0.00001,B605+1,"")</f>
        <v/>
      </c>
      <c r="C606" s="128" t="b">
        <f t="shared" si="249"/>
        <v>0</v>
      </c>
      <c r="D606" s="136"/>
      <c r="E606" s="143" t="b">
        <f t="shared" si="250"/>
        <v>0</v>
      </c>
      <c r="F606" s="137" t="str">
        <f t="shared" si="251"/>
        <v/>
      </c>
      <c r="G606" s="138"/>
      <c r="H606" s="139"/>
      <c r="I606" s="138"/>
      <c r="J606" s="139"/>
      <c r="K606" s="138"/>
      <c r="L606" s="139"/>
      <c r="M606" s="140" t="str">
        <f t="shared" si="252"/>
        <v/>
      </c>
      <c r="N606" s="534"/>
      <c r="O606" s="534"/>
      <c r="Q606" s="513">
        <f t="shared" si="235"/>
        <v>0</v>
      </c>
      <c r="R606" s="499" t="str">
        <f t="shared" si="244"/>
        <v/>
      </c>
      <c r="T606" s="522">
        <f t="shared" si="237"/>
        <v>0</v>
      </c>
      <c r="U606" s="523">
        <f t="shared" si="238"/>
        <v>0</v>
      </c>
      <c r="V606" s="522">
        <f t="shared" si="239"/>
        <v>0</v>
      </c>
      <c r="W606" s="523">
        <f t="shared" si="240"/>
        <v>0</v>
      </c>
      <c r="X606" s="522">
        <f t="shared" si="241"/>
        <v>0</v>
      </c>
      <c r="Y606" s="523">
        <f t="shared" si="242"/>
        <v>0</v>
      </c>
      <c r="AA606" s="517"/>
      <c r="AB606" s="517" t="e">
        <f t="shared" si="243"/>
        <v>#VALUE!</v>
      </c>
      <c r="AC606" s="524"/>
      <c r="AE606" s="519"/>
      <c r="AF606" s="519"/>
      <c r="AH606" s="499" t="str">
        <f t="shared" si="245"/>
        <v/>
      </c>
    </row>
    <row r="607" spans="1:34" x14ac:dyDescent="0.2">
      <c r="A607" s="134"/>
      <c r="B607" s="135" t="str">
        <f t="shared" si="253"/>
        <v/>
      </c>
      <c r="C607" s="128" t="b">
        <f t="shared" si="249"/>
        <v>0</v>
      </c>
      <c r="D607" s="136"/>
      <c r="E607" s="143" t="b">
        <f t="shared" si="250"/>
        <v>0</v>
      </c>
      <c r="F607" s="137" t="str">
        <f t="shared" si="251"/>
        <v/>
      </c>
      <c r="G607" s="138"/>
      <c r="H607" s="139"/>
      <c r="I607" s="138"/>
      <c r="J607" s="139"/>
      <c r="K607" s="138"/>
      <c r="L607" s="139"/>
      <c r="M607" s="140" t="str">
        <f t="shared" si="252"/>
        <v/>
      </c>
      <c r="N607" s="534"/>
      <c r="O607" s="534"/>
      <c r="Q607" s="513">
        <f t="shared" si="235"/>
        <v>0</v>
      </c>
      <c r="R607" s="499" t="str">
        <f t="shared" si="244"/>
        <v/>
      </c>
      <c r="T607" s="522">
        <f t="shared" si="237"/>
        <v>0</v>
      </c>
      <c r="U607" s="523">
        <f t="shared" si="238"/>
        <v>0</v>
      </c>
      <c r="V607" s="522">
        <f t="shared" si="239"/>
        <v>0</v>
      </c>
      <c r="W607" s="523">
        <f t="shared" si="240"/>
        <v>0</v>
      </c>
      <c r="X607" s="522">
        <f t="shared" si="241"/>
        <v>0</v>
      </c>
      <c r="Y607" s="523">
        <f t="shared" si="242"/>
        <v>0</v>
      </c>
      <c r="AA607" s="517"/>
      <c r="AB607" s="517" t="e">
        <f t="shared" si="243"/>
        <v>#VALUE!</v>
      </c>
      <c r="AC607" s="524"/>
      <c r="AE607" s="519"/>
      <c r="AF607" s="519"/>
      <c r="AH607" s="499" t="str">
        <f t="shared" si="245"/>
        <v/>
      </c>
    </row>
    <row r="608" spans="1:34" x14ac:dyDescent="0.2">
      <c r="A608" s="134"/>
      <c r="B608" s="135" t="str">
        <f t="shared" si="253"/>
        <v/>
      </c>
      <c r="C608" s="128" t="b">
        <f t="shared" si="249"/>
        <v>0</v>
      </c>
      <c r="D608" s="136"/>
      <c r="E608" s="143" t="b">
        <f t="shared" si="250"/>
        <v>0</v>
      </c>
      <c r="F608" s="137" t="str">
        <f t="shared" si="251"/>
        <v/>
      </c>
      <c r="G608" s="138"/>
      <c r="H608" s="139"/>
      <c r="I608" s="138"/>
      <c r="J608" s="139"/>
      <c r="K608" s="138"/>
      <c r="L608" s="139"/>
      <c r="M608" s="140" t="str">
        <f t="shared" si="252"/>
        <v/>
      </c>
      <c r="N608" s="534"/>
      <c r="O608" s="534"/>
      <c r="Q608" s="513">
        <f t="shared" si="235"/>
        <v>0</v>
      </c>
      <c r="R608" s="499" t="str">
        <f t="shared" si="244"/>
        <v/>
      </c>
      <c r="T608" s="522">
        <f t="shared" si="237"/>
        <v>0</v>
      </c>
      <c r="U608" s="523">
        <f t="shared" si="238"/>
        <v>0</v>
      </c>
      <c r="V608" s="522">
        <f t="shared" si="239"/>
        <v>0</v>
      </c>
      <c r="W608" s="523">
        <f t="shared" si="240"/>
        <v>0</v>
      </c>
      <c r="X608" s="522">
        <f t="shared" si="241"/>
        <v>0</v>
      </c>
      <c r="Y608" s="523">
        <f t="shared" si="242"/>
        <v>0</v>
      </c>
      <c r="AA608" s="517"/>
      <c r="AB608" s="517" t="e">
        <f t="shared" si="243"/>
        <v>#VALUE!</v>
      </c>
      <c r="AC608" s="524"/>
      <c r="AE608" s="519"/>
      <c r="AF608" s="519"/>
      <c r="AH608" s="499" t="str">
        <f t="shared" si="245"/>
        <v/>
      </c>
    </row>
    <row r="609" spans="1:34" x14ac:dyDescent="0.2">
      <c r="A609" s="134"/>
      <c r="B609" s="135" t="str">
        <f t="shared" si="253"/>
        <v/>
      </c>
      <c r="C609" s="128" t="b">
        <f t="shared" si="249"/>
        <v>0</v>
      </c>
      <c r="D609" s="136"/>
      <c r="E609" s="143" t="b">
        <f t="shared" si="250"/>
        <v>0</v>
      </c>
      <c r="F609" s="137" t="str">
        <f t="shared" si="251"/>
        <v/>
      </c>
      <c r="G609" s="138"/>
      <c r="H609" s="139"/>
      <c r="I609" s="138"/>
      <c r="J609" s="139"/>
      <c r="K609" s="138"/>
      <c r="L609" s="139"/>
      <c r="M609" s="140" t="str">
        <f t="shared" si="252"/>
        <v/>
      </c>
      <c r="N609" s="534"/>
      <c r="O609" s="534"/>
      <c r="Q609" s="513">
        <f t="shared" ref="Q609:Q630" si="254">SUM(G609:L609)</f>
        <v>0</v>
      </c>
      <c r="R609" s="499" t="str">
        <f t="shared" si="244"/>
        <v/>
      </c>
      <c r="T609" s="522">
        <f t="shared" si="237"/>
        <v>0</v>
      </c>
      <c r="U609" s="523">
        <f t="shared" si="238"/>
        <v>0</v>
      </c>
      <c r="V609" s="522">
        <f t="shared" si="239"/>
        <v>0</v>
      </c>
      <c r="W609" s="523">
        <f t="shared" si="240"/>
        <v>0</v>
      </c>
      <c r="X609" s="522">
        <f t="shared" si="241"/>
        <v>0</v>
      </c>
      <c r="Y609" s="523">
        <f t="shared" si="242"/>
        <v>0</v>
      </c>
      <c r="AA609" s="517"/>
      <c r="AB609" s="517" t="e">
        <f t="shared" si="243"/>
        <v>#VALUE!</v>
      </c>
      <c r="AC609" s="524"/>
      <c r="AE609" s="519"/>
      <c r="AF609" s="519"/>
      <c r="AH609" s="499" t="str">
        <f t="shared" si="245"/>
        <v/>
      </c>
    </row>
    <row r="610" spans="1:34" x14ac:dyDescent="0.2">
      <c r="A610" s="134"/>
      <c r="B610" s="135" t="str">
        <f t="shared" si="253"/>
        <v/>
      </c>
      <c r="C610" s="128" t="b">
        <f t="shared" si="249"/>
        <v>0</v>
      </c>
      <c r="D610" s="136"/>
      <c r="E610" s="143" t="b">
        <f t="shared" si="250"/>
        <v>0</v>
      </c>
      <c r="F610" s="137" t="str">
        <f t="shared" si="251"/>
        <v/>
      </c>
      <c r="G610" s="138"/>
      <c r="H610" s="139"/>
      <c r="I610" s="138"/>
      <c r="J610" s="139"/>
      <c r="K610" s="138"/>
      <c r="L610" s="139"/>
      <c r="M610" s="140" t="str">
        <f t="shared" si="252"/>
        <v/>
      </c>
      <c r="N610" s="534"/>
      <c r="O610" s="534"/>
      <c r="Q610" s="513">
        <f t="shared" si="254"/>
        <v>0</v>
      </c>
      <c r="R610" s="499" t="str">
        <f t="shared" si="244"/>
        <v/>
      </c>
      <c r="T610" s="522">
        <f t="shared" si="237"/>
        <v>0</v>
      </c>
      <c r="U610" s="523">
        <f t="shared" si="238"/>
        <v>0</v>
      </c>
      <c r="V610" s="522">
        <f t="shared" si="239"/>
        <v>0</v>
      </c>
      <c r="W610" s="523">
        <f t="shared" si="240"/>
        <v>0</v>
      </c>
      <c r="X610" s="522">
        <f t="shared" si="241"/>
        <v>0</v>
      </c>
      <c r="Y610" s="523">
        <f t="shared" si="242"/>
        <v>0</v>
      </c>
      <c r="AA610" s="517"/>
      <c r="AB610" s="517" t="e">
        <f t="shared" si="243"/>
        <v>#VALUE!</v>
      </c>
      <c r="AC610" s="524"/>
      <c r="AE610" s="519"/>
      <c r="AF610" s="519"/>
      <c r="AH610" s="499" t="str">
        <f t="shared" si="245"/>
        <v/>
      </c>
    </row>
    <row r="611" spans="1:34" x14ac:dyDescent="0.2">
      <c r="A611" s="134"/>
      <c r="B611" s="135" t="str">
        <f t="shared" si="253"/>
        <v/>
      </c>
      <c r="C611" s="128" t="b">
        <f t="shared" si="249"/>
        <v>0</v>
      </c>
      <c r="D611" s="136"/>
      <c r="E611" s="143" t="b">
        <f t="shared" si="250"/>
        <v>0</v>
      </c>
      <c r="F611" s="137" t="str">
        <f t="shared" si="251"/>
        <v/>
      </c>
      <c r="G611" s="138"/>
      <c r="H611" s="139"/>
      <c r="I611" s="138"/>
      <c r="J611" s="139"/>
      <c r="K611" s="138"/>
      <c r="L611" s="139"/>
      <c r="M611" s="140" t="str">
        <f t="shared" si="252"/>
        <v/>
      </c>
      <c r="N611" s="534"/>
      <c r="O611" s="534"/>
      <c r="Q611" s="513">
        <f t="shared" si="254"/>
        <v>0</v>
      </c>
      <c r="R611" s="499" t="str">
        <f t="shared" si="244"/>
        <v/>
      </c>
      <c r="T611" s="522">
        <f t="shared" si="237"/>
        <v>0</v>
      </c>
      <c r="U611" s="523">
        <f t="shared" si="238"/>
        <v>0</v>
      </c>
      <c r="V611" s="522">
        <f t="shared" si="239"/>
        <v>0</v>
      </c>
      <c r="W611" s="523">
        <f t="shared" si="240"/>
        <v>0</v>
      </c>
      <c r="X611" s="522">
        <f t="shared" si="241"/>
        <v>0</v>
      </c>
      <c r="Y611" s="523">
        <f t="shared" si="242"/>
        <v>0</v>
      </c>
      <c r="AA611" s="517"/>
      <c r="AB611" s="517" t="e">
        <f t="shared" si="243"/>
        <v>#VALUE!</v>
      </c>
      <c r="AC611" s="524"/>
      <c r="AE611" s="519"/>
      <c r="AF611" s="519"/>
      <c r="AH611" s="499" t="str">
        <f t="shared" si="245"/>
        <v/>
      </c>
    </row>
    <row r="612" spans="1:34" x14ac:dyDescent="0.2">
      <c r="A612" s="134"/>
      <c r="B612" s="135" t="str">
        <f t="shared" si="253"/>
        <v/>
      </c>
      <c r="C612" s="128" t="b">
        <f t="shared" si="249"/>
        <v>0</v>
      </c>
      <c r="D612" s="136"/>
      <c r="E612" s="143" t="b">
        <f t="shared" si="250"/>
        <v>0</v>
      </c>
      <c r="F612" s="137" t="str">
        <f t="shared" si="251"/>
        <v/>
      </c>
      <c r="G612" s="138"/>
      <c r="H612" s="139"/>
      <c r="I612" s="138"/>
      <c r="J612" s="139"/>
      <c r="K612" s="138"/>
      <c r="L612" s="139"/>
      <c r="M612" s="140" t="str">
        <f t="shared" si="252"/>
        <v/>
      </c>
      <c r="N612" s="534"/>
      <c r="O612" s="534"/>
      <c r="Q612" s="513">
        <f t="shared" si="254"/>
        <v>0</v>
      </c>
      <c r="R612" s="499" t="str">
        <f t="shared" si="244"/>
        <v/>
      </c>
      <c r="T612" s="522">
        <f t="shared" si="237"/>
        <v>0</v>
      </c>
      <c r="U612" s="523">
        <f t="shared" si="238"/>
        <v>0</v>
      </c>
      <c r="V612" s="522">
        <f t="shared" si="239"/>
        <v>0</v>
      </c>
      <c r="W612" s="523">
        <f t="shared" si="240"/>
        <v>0</v>
      </c>
      <c r="X612" s="522">
        <f t="shared" si="241"/>
        <v>0</v>
      </c>
      <c r="Y612" s="523">
        <f t="shared" si="242"/>
        <v>0</v>
      </c>
      <c r="AA612" s="517"/>
      <c r="AB612" s="517" t="e">
        <f t="shared" si="243"/>
        <v>#VALUE!</v>
      </c>
      <c r="AC612" s="524"/>
      <c r="AE612" s="519"/>
      <c r="AF612" s="519"/>
      <c r="AH612" s="499" t="str">
        <f t="shared" si="245"/>
        <v/>
      </c>
    </row>
    <row r="613" spans="1:34" x14ac:dyDescent="0.2">
      <c r="A613" s="134"/>
      <c r="B613" s="135" t="str">
        <f t="shared" si="253"/>
        <v/>
      </c>
      <c r="C613" s="128" t="b">
        <f t="shared" si="249"/>
        <v>0</v>
      </c>
      <c r="D613" s="136"/>
      <c r="E613" s="143" t="b">
        <f t="shared" si="250"/>
        <v>0</v>
      </c>
      <c r="F613" s="137" t="str">
        <f t="shared" si="251"/>
        <v/>
      </c>
      <c r="G613" s="138"/>
      <c r="H613" s="139"/>
      <c r="I613" s="138"/>
      <c r="J613" s="139"/>
      <c r="K613" s="138"/>
      <c r="L613" s="139"/>
      <c r="M613" s="140" t="str">
        <f t="shared" si="252"/>
        <v/>
      </c>
      <c r="N613" s="534"/>
      <c r="O613" s="534"/>
      <c r="Q613" s="513">
        <f t="shared" si="254"/>
        <v>0</v>
      </c>
      <c r="R613" s="499" t="str">
        <f t="shared" si="244"/>
        <v/>
      </c>
      <c r="T613" s="522">
        <f t="shared" si="237"/>
        <v>0</v>
      </c>
      <c r="U613" s="523">
        <f t="shared" si="238"/>
        <v>0</v>
      </c>
      <c r="V613" s="522">
        <f t="shared" si="239"/>
        <v>0</v>
      </c>
      <c r="W613" s="523">
        <f t="shared" si="240"/>
        <v>0</v>
      </c>
      <c r="X613" s="522">
        <f t="shared" si="241"/>
        <v>0</v>
      </c>
      <c r="Y613" s="523">
        <f t="shared" si="242"/>
        <v>0</v>
      </c>
      <c r="AA613" s="517"/>
      <c r="AB613" s="517" t="e">
        <f t="shared" si="243"/>
        <v>#VALUE!</v>
      </c>
      <c r="AC613" s="524"/>
      <c r="AE613" s="519"/>
      <c r="AF613" s="519"/>
      <c r="AH613" s="499" t="str">
        <f t="shared" si="245"/>
        <v/>
      </c>
    </row>
    <row r="614" spans="1:34" x14ac:dyDescent="0.2">
      <c r="A614" s="134"/>
      <c r="B614" s="135" t="str">
        <f t="shared" si="253"/>
        <v/>
      </c>
      <c r="C614" s="128" t="b">
        <f t="shared" si="249"/>
        <v>0</v>
      </c>
      <c r="D614" s="136"/>
      <c r="E614" s="143" t="b">
        <f t="shared" si="250"/>
        <v>0</v>
      </c>
      <c r="F614" s="137" t="str">
        <f t="shared" si="251"/>
        <v/>
      </c>
      <c r="G614" s="138"/>
      <c r="H614" s="139"/>
      <c r="I614" s="138"/>
      <c r="J614" s="139"/>
      <c r="K614" s="138"/>
      <c r="L614" s="139"/>
      <c r="M614" s="140" t="str">
        <f t="shared" si="252"/>
        <v/>
      </c>
      <c r="N614" s="534"/>
      <c r="O614" s="534"/>
      <c r="Q614" s="513">
        <f t="shared" si="254"/>
        <v>0</v>
      </c>
      <c r="R614" s="499" t="str">
        <f t="shared" si="244"/>
        <v/>
      </c>
      <c r="T614" s="522">
        <f t="shared" si="237"/>
        <v>0</v>
      </c>
      <c r="U614" s="523">
        <f t="shared" si="238"/>
        <v>0</v>
      </c>
      <c r="V614" s="522">
        <f t="shared" si="239"/>
        <v>0</v>
      </c>
      <c r="W614" s="523">
        <f t="shared" si="240"/>
        <v>0</v>
      </c>
      <c r="X614" s="522">
        <f t="shared" si="241"/>
        <v>0</v>
      </c>
      <c r="Y614" s="523">
        <f t="shared" si="242"/>
        <v>0</v>
      </c>
      <c r="AA614" s="517"/>
      <c r="AB614" s="517" t="e">
        <f t="shared" si="243"/>
        <v>#VALUE!</v>
      </c>
      <c r="AC614" s="524"/>
      <c r="AE614" s="519"/>
      <c r="AF614" s="519"/>
      <c r="AH614" s="499" t="str">
        <f t="shared" si="245"/>
        <v/>
      </c>
    </row>
    <row r="615" spans="1:34" x14ac:dyDescent="0.2">
      <c r="A615" s="134"/>
      <c r="B615" s="135" t="str">
        <f t="shared" si="253"/>
        <v/>
      </c>
      <c r="C615" s="128" t="b">
        <f t="shared" si="249"/>
        <v>0</v>
      </c>
      <c r="D615" s="136"/>
      <c r="E615" s="143" t="b">
        <f t="shared" si="250"/>
        <v>0</v>
      </c>
      <c r="F615" s="137" t="str">
        <f t="shared" si="251"/>
        <v/>
      </c>
      <c r="G615" s="138"/>
      <c r="H615" s="139"/>
      <c r="I615" s="138"/>
      <c r="J615" s="139"/>
      <c r="K615" s="138"/>
      <c r="L615" s="139"/>
      <c r="M615" s="140" t="str">
        <f t="shared" si="252"/>
        <v/>
      </c>
      <c r="N615" s="534"/>
      <c r="O615" s="534"/>
      <c r="Q615" s="513">
        <f t="shared" si="254"/>
        <v>0</v>
      </c>
      <c r="R615" s="499" t="str">
        <f t="shared" si="244"/>
        <v/>
      </c>
      <c r="T615" s="522">
        <f t="shared" si="237"/>
        <v>0</v>
      </c>
      <c r="U615" s="523">
        <f t="shared" si="238"/>
        <v>0</v>
      </c>
      <c r="V615" s="522">
        <f t="shared" si="239"/>
        <v>0</v>
      </c>
      <c r="W615" s="523">
        <f t="shared" si="240"/>
        <v>0</v>
      </c>
      <c r="X615" s="522">
        <f t="shared" si="241"/>
        <v>0</v>
      </c>
      <c r="Y615" s="523">
        <f t="shared" si="242"/>
        <v>0</v>
      </c>
      <c r="AA615" s="517"/>
      <c r="AB615" s="517" t="e">
        <f t="shared" si="243"/>
        <v>#VALUE!</v>
      </c>
      <c r="AC615" s="524"/>
      <c r="AE615" s="519"/>
      <c r="AF615" s="519"/>
      <c r="AH615" s="499" t="str">
        <f t="shared" si="245"/>
        <v/>
      </c>
    </row>
    <row r="616" spans="1:34" x14ac:dyDescent="0.2">
      <c r="A616" s="134"/>
      <c r="B616" s="135" t="str">
        <f t="shared" si="253"/>
        <v/>
      </c>
      <c r="C616" s="128" t="b">
        <f t="shared" si="249"/>
        <v>0</v>
      </c>
      <c r="D616" s="136"/>
      <c r="E616" s="143" t="b">
        <f t="shared" si="250"/>
        <v>0</v>
      </c>
      <c r="F616" s="137" t="str">
        <f t="shared" si="251"/>
        <v/>
      </c>
      <c r="G616" s="138"/>
      <c r="H616" s="139"/>
      <c r="I616" s="138"/>
      <c r="J616" s="139"/>
      <c r="K616" s="138"/>
      <c r="L616" s="139"/>
      <c r="M616" s="140" t="str">
        <f t="shared" si="252"/>
        <v/>
      </c>
      <c r="N616" s="534"/>
      <c r="O616" s="534"/>
      <c r="Q616" s="513">
        <f t="shared" si="254"/>
        <v>0</v>
      </c>
      <c r="R616" s="499" t="str">
        <f t="shared" si="244"/>
        <v/>
      </c>
      <c r="T616" s="522">
        <f t="shared" si="237"/>
        <v>0</v>
      </c>
      <c r="U616" s="523">
        <f t="shared" si="238"/>
        <v>0</v>
      </c>
      <c r="V616" s="522">
        <f t="shared" si="239"/>
        <v>0</v>
      </c>
      <c r="W616" s="523">
        <f t="shared" si="240"/>
        <v>0</v>
      </c>
      <c r="X616" s="522">
        <f t="shared" si="241"/>
        <v>0</v>
      </c>
      <c r="Y616" s="523">
        <f t="shared" si="242"/>
        <v>0</v>
      </c>
      <c r="AA616" s="517"/>
      <c r="AB616" s="517" t="e">
        <f t="shared" si="243"/>
        <v>#VALUE!</v>
      </c>
      <c r="AC616" s="524"/>
      <c r="AE616" s="519"/>
      <c r="AF616" s="519"/>
      <c r="AH616" s="499" t="str">
        <f t="shared" si="245"/>
        <v/>
      </c>
    </row>
    <row r="617" spans="1:34" x14ac:dyDescent="0.2">
      <c r="A617" s="134"/>
      <c r="B617" s="135" t="str">
        <f t="shared" si="253"/>
        <v/>
      </c>
      <c r="C617" s="128" t="b">
        <f t="shared" si="249"/>
        <v>0</v>
      </c>
      <c r="D617" s="136"/>
      <c r="E617" s="143" t="b">
        <f t="shared" si="250"/>
        <v>0</v>
      </c>
      <c r="F617" s="137" t="str">
        <f t="shared" si="251"/>
        <v/>
      </c>
      <c r="G617" s="138"/>
      <c r="H617" s="139"/>
      <c r="I617" s="138"/>
      <c r="J617" s="139"/>
      <c r="K617" s="138"/>
      <c r="L617" s="139"/>
      <c r="M617" s="140" t="str">
        <f t="shared" si="252"/>
        <v/>
      </c>
      <c r="N617" s="534"/>
      <c r="O617" s="534"/>
      <c r="Q617" s="513">
        <f t="shared" si="254"/>
        <v>0</v>
      </c>
      <c r="R617" s="499" t="str">
        <f t="shared" si="244"/>
        <v/>
      </c>
      <c r="T617" s="522">
        <f t="shared" si="237"/>
        <v>0</v>
      </c>
      <c r="U617" s="523">
        <f t="shared" si="238"/>
        <v>0</v>
      </c>
      <c r="V617" s="522">
        <f t="shared" si="239"/>
        <v>0</v>
      </c>
      <c r="W617" s="523">
        <f t="shared" si="240"/>
        <v>0</v>
      </c>
      <c r="X617" s="522">
        <f t="shared" si="241"/>
        <v>0</v>
      </c>
      <c r="Y617" s="523">
        <f t="shared" si="242"/>
        <v>0</v>
      </c>
      <c r="AA617" s="517"/>
      <c r="AB617" s="517" t="e">
        <f t="shared" si="243"/>
        <v>#VALUE!</v>
      </c>
      <c r="AC617" s="524"/>
      <c r="AE617" s="519"/>
      <c r="AF617" s="519"/>
      <c r="AH617" s="499" t="str">
        <f t="shared" si="245"/>
        <v/>
      </c>
    </row>
    <row r="618" spans="1:34" x14ac:dyDescent="0.2">
      <c r="A618" s="134"/>
      <c r="B618" s="135" t="str">
        <f t="shared" si="253"/>
        <v/>
      </c>
      <c r="C618" s="128" t="b">
        <f t="shared" si="249"/>
        <v>0</v>
      </c>
      <c r="D618" s="136"/>
      <c r="E618" s="143" t="b">
        <f t="shared" si="250"/>
        <v>0</v>
      </c>
      <c r="F618" s="137" t="str">
        <f t="shared" si="251"/>
        <v/>
      </c>
      <c r="G618" s="138"/>
      <c r="H618" s="139"/>
      <c r="I618" s="138"/>
      <c r="J618" s="139"/>
      <c r="K618" s="138"/>
      <c r="L618" s="139"/>
      <c r="M618" s="140" t="str">
        <f t="shared" si="252"/>
        <v/>
      </c>
      <c r="N618" s="534"/>
      <c r="O618" s="534"/>
      <c r="Q618" s="513">
        <f t="shared" si="254"/>
        <v>0</v>
      </c>
      <c r="R618" s="499" t="str">
        <f t="shared" si="244"/>
        <v/>
      </c>
      <c r="T618" s="522">
        <f t="shared" si="237"/>
        <v>0</v>
      </c>
      <c r="U618" s="523">
        <f t="shared" si="238"/>
        <v>0</v>
      </c>
      <c r="V618" s="522">
        <f t="shared" si="239"/>
        <v>0</v>
      </c>
      <c r="W618" s="523">
        <f t="shared" si="240"/>
        <v>0</v>
      </c>
      <c r="X618" s="522">
        <f t="shared" si="241"/>
        <v>0</v>
      </c>
      <c r="Y618" s="523">
        <f t="shared" si="242"/>
        <v>0</v>
      </c>
      <c r="AA618" s="517"/>
      <c r="AB618" s="517" t="e">
        <f t="shared" si="243"/>
        <v>#VALUE!</v>
      </c>
      <c r="AC618" s="524"/>
      <c r="AE618" s="519"/>
      <c r="AF618" s="519"/>
      <c r="AH618" s="499" t="str">
        <f t="shared" si="245"/>
        <v/>
      </c>
    </row>
    <row r="619" spans="1:34" x14ac:dyDescent="0.2">
      <c r="A619" s="134"/>
      <c r="B619" s="135" t="str">
        <f t="shared" si="253"/>
        <v/>
      </c>
      <c r="C619" s="128" t="b">
        <f t="shared" si="249"/>
        <v>0</v>
      </c>
      <c r="D619" s="136"/>
      <c r="E619" s="143" t="b">
        <f t="shared" si="250"/>
        <v>0</v>
      </c>
      <c r="F619" s="137" t="str">
        <f t="shared" si="251"/>
        <v/>
      </c>
      <c r="G619" s="138"/>
      <c r="H619" s="139"/>
      <c r="I619" s="138"/>
      <c r="J619" s="139"/>
      <c r="K619" s="138"/>
      <c r="L619" s="139"/>
      <c r="M619" s="140" t="str">
        <f t="shared" si="252"/>
        <v/>
      </c>
      <c r="N619" s="534"/>
      <c r="O619" s="534"/>
      <c r="Q619" s="513">
        <f t="shared" si="254"/>
        <v>0</v>
      </c>
      <c r="R619" s="499" t="str">
        <f t="shared" si="244"/>
        <v/>
      </c>
      <c r="T619" s="522">
        <f t="shared" si="237"/>
        <v>0</v>
      </c>
      <c r="U619" s="523">
        <f t="shared" si="238"/>
        <v>0</v>
      </c>
      <c r="V619" s="522">
        <f t="shared" si="239"/>
        <v>0</v>
      </c>
      <c r="W619" s="523">
        <f t="shared" si="240"/>
        <v>0</v>
      </c>
      <c r="X619" s="522">
        <f t="shared" si="241"/>
        <v>0</v>
      </c>
      <c r="Y619" s="523">
        <f t="shared" si="242"/>
        <v>0</v>
      </c>
      <c r="AA619" s="517"/>
      <c r="AB619" s="517" t="e">
        <f t="shared" si="243"/>
        <v>#VALUE!</v>
      </c>
      <c r="AC619" s="524"/>
      <c r="AE619" s="519"/>
      <c r="AF619" s="519"/>
      <c r="AH619" s="499" t="str">
        <f t="shared" si="245"/>
        <v/>
      </c>
    </row>
    <row r="620" spans="1:34" x14ac:dyDescent="0.2">
      <c r="A620" s="134"/>
      <c r="B620" s="135" t="str">
        <f t="shared" si="253"/>
        <v/>
      </c>
      <c r="C620" s="128" t="b">
        <f t="shared" si="249"/>
        <v>0</v>
      </c>
      <c r="D620" s="136"/>
      <c r="E620" s="143" t="b">
        <f t="shared" si="250"/>
        <v>0</v>
      </c>
      <c r="F620" s="137" t="str">
        <f t="shared" si="251"/>
        <v/>
      </c>
      <c r="G620" s="138"/>
      <c r="H620" s="139"/>
      <c r="I620" s="138"/>
      <c r="J620" s="139"/>
      <c r="K620" s="138"/>
      <c r="L620" s="139"/>
      <c r="M620" s="140" t="str">
        <f t="shared" si="252"/>
        <v/>
      </c>
      <c r="N620" s="534"/>
      <c r="O620" s="534"/>
      <c r="Q620" s="513">
        <f t="shared" si="254"/>
        <v>0</v>
      </c>
      <c r="R620" s="499" t="str">
        <f t="shared" si="244"/>
        <v/>
      </c>
      <c r="T620" s="522">
        <f t="shared" si="237"/>
        <v>0</v>
      </c>
      <c r="U620" s="523">
        <f t="shared" si="238"/>
        <v>0</v>
      </c>
      <c r="V620" s="522">
        <f t="shared" si="239"/>
        <v>0</v>
      </c>
      <c r="W620" s="523">
        <f t="shared" si="240"/>
        <v>0</v>
      </c>
      <c r="X620" s="522">
        <f t="shared" si="241"/>
        <v>0</v>
      </c>
      <c r="Y620" s="523">
        <f t="shared" si="242"/>
        <v>0</v>
      </c>
      <c r="AA620" s="517"/>
      <c r="AB620" s="517" t="e">
        <f t="shared" si="243"/>
        <v>#VALUE!</v>
      </c>
      <c r="AC620" s="524"/>
      <c r="AE620" s="519"/>
      <c r="AF620" s="519"/>
      <c r="AH620" s="499" t="str">
        <f t="shared" si="245"/>
        <v/>
      </c>
    </row>
    <row r="621" spans="1:34" x14ac:dyDescent="0.2">
      <c r="A621" s="134"/>
      <c r="B621" s="135" t="str">
        <f t="shared" si="253"/>
        <v/>
      </c>
      <c r="C621" s="128" t="b">
        <f t="shared" si="249"/>
        <v>0</v>
      </c>
      <c r="D621" s="136"/>
      <c r="E621" s="143" t="b">
        <f t="shared" si="250"/>
        <v>0</v>
      </c>
      <c r="F621" s="137" t="str">
        <f t="shared" si="251"/>
        <v/>
      </c>
      <c r="G621" s="138"/>
      <c r="H621" s="139"/>
      <c r="I621" s="138"/>
      <c r="J621" s="139"/>
      <c r="K621" s="138"/>
      <c r="L621" s="139"/>
      <c r="M621" s="140" t="str">
        <f t="shared" si="252"/>
        <v/>
      </c>
      <c r="N621" s="534"/>
      <c r="O621" s="534"/>
      <c r="Q621" s="513">
        <f t="shared" si="254"/>
        <v>0</v>
      </c>
      <c r="R621" s="499" t="str">
        <f t="shared" si="244"/>
        <v/>
      </c>
      <c r="T621" s="522">
        <f t="shared" si="237"/>
        <v>0</v>
      </c>
      <c r="U621" s="523">
        <f t="shared" si="238"/>
        <v>0</v>
      </c>
      <c r="V621" s="522">
        <f t="shared" si="239"/>
        <v>0</v>
      </c>
      <c r="W621" s="523">
        <f t="shared" si="240"/>
        <v>0</v>
      </c>
      <c r="X621" s="522">
        <f t="shared" si="241"/>
        <v>0</v>
      </c>
      <c r="Y621" s="523">
        <f t="shared" si="242"/>
        <v>0</v>
      </c>
      <c r="AA621" s="517"/>
      <c r="AB621" s="517" t="e">
        <f t="shared" si="243"/>
        <v>#VALUE!</v>
      </c>
      <c r="AC621" s="524"/>
      <c r="AE621" s="519"/>
      <c r="AF621" s="519"/>
      <c r="AH621" s="499" t="str">
        <f t="shared" si="245"/>
        <v/>
      </c>
    </row>
    <row r="622" spans="1:34" x14ac:dyDescent="0.2">
      <c r="A622" s="134"/>
      <c r="B622" s="135" t="str">
        <f t="shared" si="253"/>
        <v/>
      </c>
      <c r="C622" s="128" t="b">
        <f t="shared" si="249"/>
        <v>0</v>
      </c>
      <c r="D622" s="136"/>
      <c r="E622" s="143" t="b">
        <f t="shared" si="250"/>
        <v>0</v>
      </c>
      <c r="F622" s="137" t="str">
        <f t="shared" si="251"/>
        <v/>
      </c>
      <c r="G622" s="138"/>
      <c r="H622" s="139"/>
      <c r="I622" s="138"/>
      <c r="J622" s="139"/>
      <c r="K622" s="138"/>
      <c r="L622" s="139"/>
      <c r="M622" s="140" t="str">
        <f t="shared" si="252"/>
        <v/>
      </c>
      <c r="N622" s="534"/>
      <c r="O622" s="534"/>
      <c r="Q622" s="513">
        <f t="shared" si="254"/>
        <v>0</v>
      </c>
      <c r="R622" s="499" t="str">
        <f t="shared" si="244"/>
        <v/>
      </c>
      <c r="T622" s="522">
        <f t="shared" si="237"/>
        <v>0</v>
      </c>
      <c r="U622" s="523">
        <f t="shared" si="238"/>
        <v>0</v>
      </c>
      <c r="V622" s="522">
        <f t="shared" si="239"/>
        <v>0</v>
      </c>
      <c r="W622" s="523">
        <f t="shared" si="240"/>
        <v>0</v>
      </c>
      <c r="X622" s="522">
        <f t="shared" si="241"/>
        <v>0</v>
      </c>
      <c r="Y622" s="523">
        <f t="shared" si="242"/>
        <v>0</v>
      </c>
      <c r="AA622" s="517"/>
      <c r="AB622" s="517" t="e">
        <f t="shared" si="243"/>
        <v>#VALUE!</v>
      </c>
      <c r="AC622" s="524"/>
      <c r="AE622" s="519"/>
      <c r="AF622" s="519"/>
      <c r="AH622" s="499" t="str">
        <f t="shared" si="245"/>
        <v/>
      </c>
    </row>
    <row r="623" spans="1:34" x14ac:dyDescent="0.2">
      <c r="A623" s="134"/>
      <c r="B623" s="135" t="str">
        <f t="shared" si="253"/>
        <v/>
      </c>
      <c r="C623" s="128" t="b">
        <f t="shared" si="249"/>
        <v>0</v>
      </c>
      <c r="D623" s="136"/>
      <c r="E623" s="143" t="b">
        <f t="shared" si="250"/>
        <v>0</v>
      </c>
      <c r="F623" s="137" t="str">
        <f t="shared" si="251"/>
        <v/>
      </c>
      <c r="G623" s="138"/>
      <c r="H623" s="139"/>
      <c r="I623" s="138"/>
      <c r="J623" s="139"/>
      <c r="K623" s="138"/>
      <c r="L623" s="139"/>
      <c r="M623" s="140" t="str">
        <f t="shared" si="252"/>
        <v/>
      </c>
      <c r="N623" s="534"/>
      <c r="O623" s="534"/>
      <c r="Q623" s="513">
        <f t="shared" si="254"/>
        <v>0</v>
      </c>
      <c r="R623" s="499" t="str">
        <f t="shared" si="244"/>
        <v/>
      </c>
      <c r="T623" s="522">
        <f t="shared" si="237"/>
        <v>0</v>
      </c>
      <c r="U623" s="523">
        <f t="shared" si="238"/>
        <v>0</v>
      </c>
      <c r="V623" s="522">
        <f t="shared" si="239"/>
        <v>0</v>
      </c>
      <c r="W623" s="523">
        <f t="shared" si="240"/>
        <v>0</v>
      </c>
      <c r="X623" s="522">
        <f t="shared" si="241"/>
        <v>0</v>
      </c>
      <c r="Y623" s="523">
        <f t="shared" si="242"/>
        <v>0</v>
      </c>
      <c r="AA623" s="517"/>
      <c r="AB623" s="517" t="e">
        <f t="shared" si="243"/>
        <v>#VALUE!</v>
      </c>
      <c r="AC623" s="524"/>
      <c r="AE623" s="519"/>
      <c r="AF623" s="519"/>
      <c r="AH623" s="499" t="str">
        <f t="shared" si="245"/>
        <v/>
      </c>
    </row>
    <row r="624" spans="1:34" x14ac:dyDescent="0.2">
      <c r="A624" s="134"/>
      <c r="B624" s="135" t="str">
        <f t="shared" si="253"/>
        <v/>
      </c>
      <c r="C624" s="128" t="b">
        <f t="shared" si="249"/>
        <v>0</v>
      </c>
      <c r="D624" s="136"/>
      <c r="E624" s="143" t="b">
        <f t="shared" si="250"/>
        <v>0</v>
      </c>
      <c r="F624" s="137" t="str">
        <f t="shared" si="251"/>
        <v/>
      </c>
      <c r="G624" s="138"/>
      <c r="H624" s="139"/>
      <c r="I624" s="138"/>
      <c r="J624" s="139"/>
      <c r="K624" s="138"/>
      <c r="L624" s="139"/>
      <c r="M624" s="140" t="str">
        <f t="shared" si="252"/>
        <v/>
      </c>
      <c r="N624" s="534"/>
      <c r="O624" s="534"/>
      <c r="Q624" s="513">
        <f t="shared" si="254"/>
        <v>0</v>
      </c>
      <c r="R624" s="499" t="str">
        <f t="shared" si="244"/>
        <v/>
      </c>
      <c r="T624" s="522">
        <f t="shared" si="237"/>
        <v>0</v>
      </c>
      <c r="U624" s="523">
        <f t="shared" si="238"/>
        <v>0</v>
      </c>
      <c r="V624" s="522">
        <f t="shared" si="239"/>
        <v>0</v>
      </c>
      <c r="W624" s="523">
        <f t="shared" si="240"/>
        <v>0</v>
      </c>
      <c r="X624" s="522">
        <f t="shared" si="241"/>
        <v>0</v>
      </c>
      <c r="Y624" s="523">
        <f t="shared" si="242"/>
        <v>0</v>
      </c>
      <c r="AA624" s="517"/>
      <c r="AB624" s="517" t="e">
        <f t="shared" si="243"/>
        <v>#VALUE!</v>
      </c>
      <c r="AC624" s="524"/>
      <c r="AE624" s="519"/>
      <c r="AF624" s="519"/>
      <c r="AH624" s="499" t="str">
        <f t="shared" si="245"/>
        <v/>
      </c>
    </row>
    <row r="625" spans="1:34" x14ac:dyDescent="0.2">
      <c r="A625" s="134"/>
      <c r="B625" s="135" t="str">
        <f t="shared" si="253"/>
        <v/>
      </c>
      <c r="C625" s="128" t="b">
        <f t="shared" si="249"/>
        <v>0</v>
      </c>
      <c r="D625" s="136"/>
      <c r="E625" s="143" t="b">
        <f t="shared" si="250"/>
        <v>0</v>
      </c>
      <c r="F625" s="137" t="str">
        <f t="shared" si="251"/>
        <v/>
      </c>
      <c r="G625" s="138"/>
      <c r="H625" s="139"/>
      <c r="I625" s="138"/>
      <c r="J625" s="139"/>
      <c r="K625" s="138"/>
      <c r="L625" s="139"/>
      <c r="M625" s="140" t="str">
        <f t="shared" si="252"/>
        <v/>
      </c>
      <c r="N625" s="534"/>
      <c r="O625" s="534"/>
      <c r="Q625" s="513">
        <f t="shared" si="254"/>
        <v>0</v>
      </c>
      <c r="R625" s="499" t="str">
        <f t="shared" si="244"/>
        <v/>
      </c>
      <c r="T625" s="522">
        <f t="shared" si="237"/>
        <v>0</v>
      </c>
      <c r="U625" s="523">
        <f t="shared" si="238"/>
        <v>0</v>
      </c>
      <c r="V625" s="522">
        <f t="shared" si="239"/>
        <v>0</v>
      </c>
      <c r="W625" s="523">
        <f t="shared" si="240"/>
        <v>0</v>
      </c>
      <c r="X625" s="522">
        <f t="shared" si="241"/>
        <v>0</v>
      </c>
      <c r="Y625" s="523">
        <f t="shared" si="242"/>
        <v>0</v>
      </c>
      <c r="AA625" s="517"/>
      <c r="AB625" s="517" t="e">
        <f t="shared" si="243"/>
        <v>#VALUE!</v>
      </c>
      <c r="AC625" s="524"/>
      <c r="AE625" s="519"/>
      <c r="AF625" s="519"/>
      <c r="AH625" s="499" t="str">
        <f t="shared" si="245"/>
        <v/>
      </c>
    </row>
    <row r="626" spans="1:34" x14ac:dyDescent="0.2">
      <c r="A626" s="134"/>
      <c r="B626" s="135" t="str">
        <f t="shared" si="253"/>
        <v/>
      </c>
      <c r="C626" s="128" t="b">
        <f t="shared" si="249"/>
        <v>0</v>
      </c>
      <c r="D626" s="136"/>
      <c r="E626" s="143" t="b">
        <f t="shared" si="250"/>
        <v>0</v>
      </c>
      <c r="F626" s="137" t="str">
        <f t="shared" si="251"/>
        <v/>
      </c>
      <c r="G626" s="138"/>
      <c r="H626" s="139"/>
      <c r="I626" s="138"/>
      <c r="J626" s="139"/>
      <c r="K626" s="138"/>
      <c r="L626" s="139"/>
      <c r="M626" s="140" t="str">
        <f t="shared" si="252"/>
        <v/>
      </c>
      <c r="N626" s="534"/>
      <c r="O626" s="534"/>
      <c r="Q626" s="513">
        <f t="shared" si="254"/>
        <v>0</v>
      </c>
      <c r="R626" s="499" t="str">
        <f t="shared" si="244"/>
        <v/>
      </c>
      <c r="T626" s="522">
        <f t="shared" si="237"/>
        <v>0</v>
      </c>
      <c r="U626" s="523">
        <f t="shared" si="238"/>
        <v>0</v>
      </c>
      <c r="V626" s="522">
        <f t="shared" si="239"/>
        <v>0</v>
      </c>
      <c r="W626" s="523">
        <f t="shared" si="240"/>
        <v>0</v>
      </c>
      <c r="X626" s="522">
        <f t="shared" si="241"/>
        <v>0</v>
      </c>
      <c r="Y626" s="523">
        <f t="shared" si="242"/>
        <v>0</v>
      </c>
      <c r="AA626" s="517"/>
      <c r="AB626" s="517" t="e">
        <f t="shared" si="243"/>
        <v>#VALUE!</v>
      </c>
      <c r="AC626" s="524"/>
      <c r="AE626" s="519"/>
      <c r="AF626" s="519"/>
      <c r="AH626" s="499" t="str">
        <f t="shared" si="245"/>
        <v/>
      </c>
    </row>
    <row r="627" spans="1:34" x14ac:dyDescent="0.2">
      <c r="A627" s="134"/>
      <c r="B627" s="135" t="str">
        <f t="shared" si="253"/>
        <v/>
      </c>
      <c r="C627" s="128" t="b">
        <f t="shared" si="249"/>
        <v>0</v>
      </c>
      <c r="D627" s="136"/>
      <c r="E627" s="143" t="b">
        <f t="shared" si="250"/>
        <v>0</v>
      </c>
      <c r="F627" s="137" t="str">
        <f t="shared" si="251"/>
        <v/>
      </c>
      <c r="G627" s="138"/>
      <c r="H627" s="139"/>
      <c r="I627" s="138"/>
      <c r="J627" s="139"/>
      <c r="K627" s="138"/>
      <c r="L627" s="139"/>
      <c r="M627" s="140" t="str">
        <f t="shared" si="252"/>
        <v/>
      </c>
      <c r="N627" s="534"/>
      <c r="O627" s="534"/>
      <c r="Q627" s="513">
        <f t="shared" si="254"/>
        <v>0</v>
      </c>
      <c r="R627" s="499" t="str">
        <f t="shared" si="244"/>
        <v/>
      </c>
      <c r="T627" s="522">
        <f t="shared" si="237"/>
        <v>0</v>
      </c>
      <c r="U627" s="523">
        <f t="shared" si="238"/>
        <v>0</v>
      </c>
      <c r="V627" s="522">
        <f t="shared" si="239"/>
        <v>0</v>
      </c>
      <c r="W627" s="523">
        <f t="shared" si="240"/>
        <v>0</v>
      </c>
      <c r="X627" s="522">
        <f t="shared" si="241"/>
        <v>0</v>
      </c>
      <c r="Y627" s="523">
        <f t="shared" si="242"/>
        <v>0</v>
      </c>
      <c r="AA627" s="517"/>
      <c r="AB627" s="517" t="e">
        <f t="shared" si="243"/>
        <v>#VALUE!</v>
      </c>
      <c r="AC627" s="524"/>
      <c r="AE627" s="519"/>
      <c r="AF627" s="519"/>
      <c r="AH627" s="499" t="str">
        <f t="shared" si="245"/>
        <v/>
      </c>
    </row>
    <row r="628" spans="1:34" x14ac:dyDescent="0.2">
      <c r="A628" s="134"/>
      <c r="B628" s="135" t="str">
        <f t="shared" si="253"/>
        <v/>
      </c>
      <c r="C628" s="128" t="b">
        <f t="shared" si="249"/>
        <v>0</v>
      </c>
      <c r="D628" s="136"/>
      <c r="E628" s="143" t="b">
        <f t="shared" si="250"/>
        <v>0</v>
      </c>
      <c r="F628" s="137" t="str">
        <f t="shared" si="251"/>
        <v/>
      </c>
      <c r="G628" s="138"/>
      <c r="H628" s="139"/>
      <c r="I628" s="138"/>
      <c r="J628" s="139"/>
      <c r="K628" s="138"/>
      <c r="L628" s="139"/>
      <c r="M628" s="140" t="str">
        <f t="shared" si="252"/>
        <v/>
      </c>
      <c r="N628" s="534"/>
      <c r="O628" s="534"/>
      <c r="Q628" s="513">
        <f t="shared" si="254"/>
        <v>0</v>
      </c>
      <c r="R628" s="499" t="str">
        <f t="shared" si="244"/>
        <v/>
      </c>
      <c r="T628" s="522">
        <f t="shared" si="237"/>
        <v>0</v>
      </c>
      <c r="U628" s="523">
        <f t="shared" si="238"/>
        <v>0</v>
      </c>
      <c r="V628" s="522">
        <f t="shared" si="239"/>
        <v>0</v>
      </c>
      <c r="W628" s="523">
        <f t="shared" si="240"/>
        <v>0</v>
      </c>
      <c r="X628" s="522">
        <f t="shared" si="241"/>
        <v>0</v>
      </c>
      <c r="Y628" s="523">
        <f t="shared" si="242"/>
        <v>0</v>
      </c>
      <c r="AA628" s="517"/>
      <c r="AB628" s="517" t="e">
        <f t="shared" si="243"/>
        <v>#VALUE!</v>
      </c>
      <c r="AC628" s="524"/>
      <c r="AE628" s="519"/>
      <c r="AF628" s="519"/>
      <c r="AH628" s="499" t="str">
        <f t="shared" si="245"/>
        <v/>
      </c>
    </row>
    <row r="629" spans="1:34" x14ac:dyDescent="0.2">
      <c r="A629" s="134"/>
      <c r="B629" s="135" t="str">
        <f t="shared" si="253"/>
        <v/>
      </c>
      <c r="C629" s="128" t="b">
        <f t="shared" si="249"/>
        <v>0</v>
      </c>
      <c r="D629" s="136"/>
      <c r="E629" s="143" t="b">
        <f t="shared" si="250"/>
        <v>0</v>
      </c>
      <c r="F629" s="137" t="str">
        <f t="shared" si="251"/>
        <v/>
      </c>
      <c r="G629" s="138"/>
      <c r="H629" s="139"/>
      <c r="I629" s="138"/>
      <c r="J629" s="139"/>
      <c r="K629" s="138"/>
      <c r="L629" s="139"/>
      <c r="M629" s="140" t="str">
        <f t="shared" si="252"/>
        <v/>
      </c>
      <c r="N629" s="534"/>
      <c r="O629" s="534"/>
      <c r="Q629" s="513">
        <f t="shared" si="254"/>
        <v>0</v>
      </c>
      <c r="R629" s="499" t="str">
        <f t="shared" si="244"/>
        <v/>
      </c>
      <c r="T629" s="522">
        <f t="shared" si="237"/>
        <v>0</v>
      </c>
      <c r="U629" s="523">
        <f t="shared" si="238"/>
        <v>0</v>
      </c>
      <c r="V629" s="522">
        <f t="shared" si="239"/>
        <v>0</v>
      </c>
      <c r="W629" s="523">
        <f t="shared" si="240"/>
        <v>0</v>
      </c>
      <c r="X629" s="522">
        <f t="shared" si="241"/>
        <v>0</v>
      </c>
      <c r="Y629" s="523">
        <f t="shared" si="242"/>
        <v>0</v>
      </c>
      <c r="AA629" s="517"/>
      <c r="AB629" s="517" t="e">
        <f t="shared" si="243"/>
        <v>#VALUE!</v>
      </c>
      <c r="AC629" s="524"/>
      <c r="AE629" s="519"/>
      <c r="AF629" s="519"/>
      <c r="AH629" s="499" t="str">
        <f t="shared" si="245"/>
        <v/>
      </c>
    </row>
    <row r="630" spans="1:34" ht="13.5" thickBot="1" x14ac:dyDescent="0.25">
      <c r="A630" s="179"/>
      <c r="B630" s="135" t="str">
        <f t="shared" si="253"/>
        <v/>
      </c>
      <c r="C630" s="128" t="b">
        <f t="shared" si="249"/>
        <v>0</v>
      </c>
      <c r="D630" s="180"/>
      <c r="E630" s="143" t="b">
        <f t="shared" si="250"/>
        <v>0</v>
      </c>
      <c r="F630" s="137" t="str">
        <f t="shared" si="251"/>
        <v/>
      </c>
      <c r="G630" s="138"/>
      <c r="H630" s="139"/>
      <c r="I630" s="138"/>
      <c r="J630" s="139"/>
      <c r="K630" s="138"/>
      <c r="L630" s="139"/>
      <c r="M630" s="140" t="str">
        <f t="shared" si="252"/>
        <v/>
      </c>
      <c r="N630" s="534"/>
      <c r="O630" s="534"/>
      <c r="Q630" s="513">
        <f t="shared" si="254"/>
        <v>0</v>
      </c>
      <c r="R630" s="499" t="str">
        <f t="shared" si="244"/>
        <v/>
      </c>
      <c r="T630" s="522">
        <f t="shared" si="237"/>
        <v>0</v>
      </c>
      <c r="U630" s="523">
        <f t="shared" si="238"/>
        <v>0</v>
      </c>
      <c r="V630" s="522">
        <f t="shared" si="239"/>
        <v>0</v>
      </c>
      <c r="W630" s="523">
        <f t="shared" si="240"/>
        <v>0</v>
      </c>
      <c r="X630" s="522">
        <f t="shared" si="241"/>
        <v>0</v>
      </c>
      <c r="Y630" s="523">
        <f t="shared" si="242"/>
        <v>0</v>
      </c>
      <c r="AA630" s="517"/>
      <c r="AB630" s="517" t="e">
        <f t="shared" si="243"/>
        <v>#VALUE!</v>
      </c>
      <c r="AC630" s="524" t="s">
        <v>193</v>
      </c>
      <c r="AE630" s="519"/>
      <c r="AF630" s="519"/>
      <c r="AH630" s="499" t="str">
        <f t="shared" si="245"/>
        <v/>
      </c>
    </row>
    <row r="631" spans="1:34" ht="14.25" thickTop="1" thickBot="1" x14ac:dyDescent="0.25">
      <c r="A631" s="170"/>
      <c r="B631" s="171"/>
      <c r="C631" s="172"/>
      <c r="D631" s="173"/>
      <c r="E631" s="173"/>
      <c r="F631" s="174"/>
      <c r="G631" s="175"/>
      <c r="H631" s="175"/>
      <c r="I631" s="175"/>
      <c r="J631" s="175"/>
      <c r="K631" s="175"/>
      <c r="L631" s="175"/>
      <c r="M631" s="176" t="str">
        <f>IF(SUM(G631:L631)&gt;0.00001,M630+G631-H631+K631-L631,"")</f>
        <v/>
      </c>
      <c r="N631" s="534"/>
      <c r="O631" s="534"/>
    </row>
    <row r="632" spans="1:34" ht="13.5" thickTop="1" x14ac:dyDescent="0.2">
      <c r="A632" s="702" t="s">
        <v>15</v>
      </c>
      <c r="B632" s="703"/>
      <c r="C632" s="703"/>
      <c r="D632" s="703"/>
      <c r="E632" s="703"/>
      <c r="F632" s="703"/>
      <c r="G632" s="708" t="s">
        <v>9</v>
      </c>
      <c r="H632" s="708"/>
      <c r="I632" s="697" t="str">
        <f>I8</f>
        <v>BANCA XXXX</v>
      </c>
      <c r="J632" s="698"/>
      <c r="K632" s="696" t="str">
        <f>K8</f>
        <v>BANCA Agricola pop</v>
      </c>
      <c r="L632" s="696"/>
      <c r="M632" s="692" t="s">
        <v>7</v>
      </c>
      <c r="N632" s="505"/>
      <c r="O632" s="505"/>
    </row>
    <row r="633" spans="1:34" x14ac:dyDescent="0.2">
      <c r="A633" s="704"/>
      <c r="B633" s="705"/>
      <c r="C633" s="705"/>
      <c r="D633" s="705"/>
      <c r="E633" s="705"/>
      <c r="F633" s="705"/>
      <c r="G633" s="152" t="s">
        <v>2</v>
      </c>
      <c r="H633" s="152" t="s">
        <v>3</v>
      </c>
      <c r="I633" s="152" t="s">
        <v>2</v>
      </c>
      <c r="J633" s="152" t="s">
        <v>3</v>
      </c>
      <c r="K633" s="152" t="s">
        <v>2</v>
      </c>
      <c r="L633" s="152" t="s">
        <v>3</v>
      </c>
      <c r="M633" s="693"/>
      <c r="N633" s="505"/>
      <c r="O633" s="505"/>
    </row>
    <row r="634" spans="1:34" x14ac:dyDescent="0.2">
      <c r="A634" s="694" t="s">
        <v>12</v>
      </c>
      <c r="B634" s="695"/>
      <c r="C634" s="695"/>
      <c r="D634" s="695"/>
      <c r="E634" s="695"/>
      <c r="F634" s="695"/>
      <c r="G634" s="153">
        <f t="shared" ref="G634:L634" si="255">SUM(G605:G630)</f>
        <v>0</v>
      </c>
      <c r="H634" s="153">
        <f t="shared" si="255"/>
        <v>0</v>
      </c>
      <c r="I634" s="153">
        <f t="shared" si="255"/>
        <v>0</v>
      </c>
      <c r="J634" s="153">
        <f t="shared" si="255"/>
        <v>0</v>
      </c>
      <c r="K634" s="153">
        <f t="shared" si="255"/>
        <v>0</v>
      </c>
      <c r="L634" s="153">
        <f t="shared" si="255"/>
        <v>0</v>
      </c>
      <c r="M634" s="154">
        <f>G634-H634+I634-J634+K634-L634</f>
        <v>0</v>
      </c>
      <c r="N634" s="534"/>
      <c r="O634" s="534"/>
    </row>
    <row r="635" spans="1:34" x14ac:dyDescent="0.2">
      <c r="A635" s="694" t="s">
        <v>14</v>
      </c>
      <c r="B635" s="695"/>
      <c r="C635" s="695"/>
      <c r="D635" s="695"/>
      <c r="E635" s="695"/>
      <c r="F635" s="695"/>
      <c r="G635" s="153">
        <f t="shared" ref="G635:M635" si="256">G603</f>
        <v>434.24</v>
      </c>
      <c r="H635" s="153">
        <f t="shared" si="256"/>
        <v>0</v>
      </c>
      <c r="I635" s="153">
        <f t="shared" si="256"/>
        <v>17740.45</v>
      </c>
      <c r="J635" s="153">
        <f t="shared" si="256"/>
        <v>29.94</v>
      </c>
      <c r="K635" s="153">
        <f t="shared" si="256"/>
        <v>95.99</v>
      </c>
      <c r="L635" s="153">
        <f t="shared" si="256"/>
        <v>0</v>
      </c>
      <c r="M635" s="154">
        <f t="shared" si="256"/>
        <v>18240.740000000005</v>
      </c>
      <c r="N635" s="534"/>
      <c r="O635" s="534"/>
    </row>
    <row r="636" spans="1:34" x14ac:dyDescent="0.2">
      <c r="A636" s="700" t="s">
        <v>13</v>
      </c>
      <c r="B636" s="701"/>
      <c r="C636" s="701"/>
      <c r="D636" s="701"/>
      <c r="E636" s="701"/>
      <c r="F636" s="701"/>
      <c r="G636" s="153">
        <f t="shared" ref="G636:M636" si="257">G634+G635</f>
        <v>434.24</v>
      </c>
      <c r="H636" s="153">
        <f t="shared" si="257"/>
        <v>0</v>
      </c>
      <c r="I636" s="153">
        <f t="shared" si="257"/>
        <v>17740.45</v>
      </c>
      <c r="J636" s="153">
        <f t="shared" si="257"/>
        <v>29.94</v>
      </c>
      <c r="K636" s="153">
        <f t="shared" si="257"/>
        <v>95.99</v>
      </c>
      <c r="L636" s="153">
        <f t="shared" si="257"/>
        <v>0</v>
      </c>
      <c r="M636" s="154">
        <f t="shared" si="257"/>
        <v>18240.740000000005</v>
      </c>
      <c r="N636" s="534"/>
      <c r="O636" s="534"/>
    </row>
    <row r="637" spans="1:34" ht="13.5" thickBot="1" x14ac:dyDescent="0.25">
      <c r="A637" s="706" t="s">
        <v>16</v>
      </c>
      <c r="B637" s="707"/>
      <c r="C637" s="707"/>
      <c r="D637" s="707"/>
      <c r="E637" s="707"/>
      <c r="F637" s="707"/>
      <c r="G637" s="699">
        <f>G636-H636</f>
        <v>434.24</v>
      </c>
      <c r="H637" s="699"/>
      <c r="I637" s="699">
        <f>I636-J636</f>
        <v>17710.510000000002</v>
      </c>
      <c r="J637" s="699"/>
      <c r="K637" s="699">
        <f>K636-L636</f>
        <v>95.99</v>
      </c>
      <c r="L637" s="699"/>
      <c r="M637" s="155">
        <f>G637+I637+K637</f>
        <v>18240.740000000005</v>
      </c>
      <c r="N637" s="536"/>
      <c r="O637" s="536"/>
    </row>
    <row r="638" spans="1:34" ht="13.5" thickTop="1" x14ac:dyDescent="0.2">
      <c r="A638" s="160"/>
      <c r="B638" s="156" t="str">
        <f>IF(Q638&gt;0.00001,B630+1,"")</f>
        <v/>
      </c>
      <c r="C638" s="128" t="b">
        <f t="shared" ref="C638:C663" si="258">IF(G638+I638+K638&gt;0,"e",IF(H638+J638+L638&gt;0,"u",IF(G638+H638+I638+J638+K638+L638&lt;0,"")))</f>
        <v>0</v>
      </c>
      <c r="D638" s="161"/>
      <c r="E638" s="143" t="b">
        <f t="shared" ref="E638:E663" si="259">IF(Q638&gt;0.0001,1)</f>
        <v>0</v>
      </c>
      <c r="F638" s="137" t="str">
        <f t="shared" ref="F638:F663" si="260">AH638</f>
        <v/>
      </c>
      <c r="G638" s="157"/>
      <c r="H638" s="158"/>
      <c r="I638" s="157"/>
      <c r="J638" s="158"/>
      <c r="K638" s="157"/>
      <c r="L638" s="158"/>
      <c r="M638" s="159" t="str">
        <f t="shared" ref="M638:M663" si="261">IF(SUM(G638:L638)&gt;0.00001,M637+G638-H638+I638-J638+K638-L638,"")</f>
        <v/>
      </c>
      <c r="N638" s="534"/>
      <c r="O638" s="534"/>
      <c r="Q638" s="513">
        <f t="shared" ref="Q638:Q663" si="262">SUM(G638:L638)</f>
        <v>0</v>
      </c>
      <c r="R638" s="499" t="str">
        <f t="shared" ref="R638:R663" si="263">LEFT(F638,2)</f>
        <v/>
      </c>
      <c r="T638" s="522">
        <f t="shared" ref="T638:T669" si="264">IF(R638="ee",G638,IF(R638="-u",G638,IF(R638="",G638,IF(R638="ra",G638,IF(R638="pr",G638,"")))))</f>
        <v>0</v>
      </c>
      <c r="U638" s="523">
        <f t="shared" ref="U638:U669" si="265">IF(R638="uu",H638,IF(R638="-e",H638,IF(R638="",H638,IF(R638="rp",H638,IF(R638="ve",H638,"")))))</f>
        <v>0</v>
      </c>
      <c r="V638" s="522">
        <f t="shared" ref="V638:V669" si="266">IF(R638="ee",I638,IF(R638="-u",I638,IF(R638="",I638,IF(R638="ra",I638,IF(R638="ve",I638,"")))))</f>
        <v>0</v>
      </c>
      <c r="W638" s="523">
        <f t="shared" ref="W638:W669" si="267">IF(R638="uu",J638,IF(R638="-e",J638,IF(R638="",J638,IF(R638="rp",J638,IF(R638="pr",J638,"")))))</f>
        <v>0</v>
      </c>
      <c r="X638" s="522">
        <f t="shared" ref="X638:X669" si="268">IF(R638="ee",K638,IF(R638="-u",K638,IF(R638="",K638,IF(R638="ra",K638,IF(R638="ve",K638,"")))))</f>
        <v>0</v>
      </c>
      <c r="Y638" s="523">
        <f t="shared" ref="Y638:Y669" si="269">IF(R638="uu",L638,IF(R638="-e",L638,IF(R638="",L638,IF(R638="rp",L638,IF(R638="pr",L638,"")))))</f>
        <v>0</v>
      </c>
      <c r="AA638" s="517"/>
      <c r="AB638" s="517" t="e">
        <f t="shared" ref="AB638:AB663" si="270">$AA$11+M638</f>
        <v>#VALUE!</v>
      </c>
      <c r="AC638" s="524"/>
      <c r="AE638" s="519"/>
      <c r="AF638" s="519"/>
      <c r="AH638" s="499" t="str">
        <f t="shared" ref="AH638:AH701" si="271">LEFT($AC638,4)</f>
        <v/>
      </c>
    </row>
    <row r="639" spans="1:34" x14ac:dyDescent="0.2">
      <c r="A639" s="134"/>
      <c r="B639" s="156" t="str">
        <f t="shared" ref="B639:B663" si="272">IF(Q639&gt;0.00001,B638+1,"")</f>
        <v/>
      </c>
      <c r="C639" s="128" t="b">
        <f t="shared" si="258"/>
        <v>0</v>
      </c>
      <c r="D639" s="136"/>
      <c r="E639" s="143" t="b">
        <f t="shared" si="259"/>
        <v>0</v>
      </c>
      <c r="F639" s="137" t="str">
        <f t="shared" si="260"/>
        <v/>
      </c>
      <c r="G639" s="138"/>
      <c r="H639" s="139"/>
      <c r="I639" s="138"/>
      <c r="J639" s="139"/>
      <c r="K639" s="138"/>
      <c r="L639" s="139"/>
      <c r="M639" s="140" t="str">
        <f t="shared" si="261"/>
        <v/>
      </c>
      <c r="N639" s="534"/>
      <c r="O639" s="534"/>
      <c r="Q639" s="513">
        <f t="shared" si="262"/>
        <v>0</v>
      </c>
      <c r="R639" s="499" t="str">
        <f t="shared" si="263"/>
        <v/>
      </c>
      <c r="T639" s="522">
        <f t="shared" si="264"/>
        <v>0</v>
      </c>
      <c r="U639" s="523">
        <f t="shared" si="265"/>
        <v>0</v>
      </c>
      <c r="V639" s="522">
        <f t="shared" si="266"/>
        <v>0</v>
      </c>
      <c r="W639" s="523">
        <f t="shared" si="267"/>
        <v>0</v>
      </c>
      <c r="X639" s="522">
        <f t="shared" si="268"/>
        <v>0</v>
      </c>
      <c r="Y639" s="523">
        <f t="shared" si="269"/>
        <v>0</v>
      </c>
      <c r="AA639" s="517"/>
      <c r="AB639" s="517" t="e">
        <f t="shared" si="270"/>
        <v>#VALUE!</v>
      </c>
      <c r="AC639" s="524"/>
      <c r="AE639" s="519"/>
      <c r="AF639" s="519"/>
      <c r="AH639" s="499" t="str">
        <f t="shared" si="271"/>
        <v/>
      </c>
    </row>
    <row r="640" spans="1:34" x14ac:dyDescent="0.2">
      <c r="A640" s="134"/>
      <c r="B640" s="156" t="str">
        <f t="shared" si="272"/>
        <v/>
      </c>
      <c r="C640" s="128" t="b">
        <f t="shared" si="258"/>
        <v>0</v>
      </c>
      <c r="D640" s="136"/>
      <c r="E640" s="143" t="b">
        <f t="shared" si="259"/>
        <v>0</v>
      </c>
      <c r="F640" s="137" t="str">
        <f t="shared" si="260"/>
        <v/>
      </c>
      <c r="G640" s="138"/>
      <c r="H640" s="139"/>
      <c r="I640" s="138"/>
      <c r="J640" s="139"/>
      <c r="K640" s="138"/>
      <c r="L640" s="139"/>
      <c r="M640" s="140" t="str">
        <f t="shared" si="261"/>
        <v/>
      </c>
      <c r="N640" s="534"/>
      <c r="O640" s="534"/>
      <c r="Q640" s="513">
        <f t="shared" si="262"/>
        <v>0</v>
      </c>
      <c r="R640" s="499" t="str">
        <f t="shared" si="263"/>
        <v/>
      </c>
      <c r="T640" s="522">
        <f t="shared" si="264"/>
        <v>0</v>
      </c>
      <c r="U640" s="523">
        <f t="shared" si="265"/>
        <v>0</v>
      </c>
      <c r="V640" s="522">
        <f t="shared" si="266"/>
        <v>0</v>
      </c>
      <c r="W640" s="523">
        <f t="shared" si="267"/>
        <v>0</v>
      </c>
      <c r="X640" s="522">
        <f t="shared" si="268"/>
        <v>0</v>
      </c>
      <c r="Y640" s="523">
        <f t="shared" si="269"/>
        <v>0</v>
      </c>
      <c r="AA640" s="517"/>
      <c r="AB640" s="517" t="e">
        <f t="shared" si="270"/>
        <v>#VALUE!</v>
      </c>
      <c r="AC640" s="524"/>
      <c r="AE640" s="519"/>
      <c r="AF640" s="519"/>
      <c r="AH640" s="499" t="str">
        <f t="shared" si="271"/>
        <v/>
      </c>
    </row>
    <row r="641" spans="1:34" x14ac:dyDescent="0.2">
      <c r="A641" s="134"/>
      <c r="B641" s="156" t="str">
        <f t="shared" si="272"/>
        <v/>
      </c>
      <c r="C641" s="128" t="b">
        <f t="shared" si="258"/>
        <v>0</v>
      </c>
      <c r="D641" s="136"/>
      <c r="E641" s="143" t="b">
        <f t="shared" si="259"/>
        <v>0</v>
      </c>
      <c r="F641" s="137" t="str">
        <f t="shared" si="260"/>
        <v/>
      </c>
      <c r="G641" s="138"/>
      <c r="H641" s="139"/>
      <c r="I641" s="138"/>
      <c r="J641" s="139"/>
      <c r="K641" s="138"/>
      <c r="L641" s="139"/>
      <c r="M641" s="140" t="str">
        <f t="shared" si="261"/>
        <v/>
      </c>
      <c r="N641" s="534"/>
      <c r="O641" s="534"/>
      <c r="Q641" s="513">
        <f t="shared" si="262"/>
        <v>0</v>
      </c>
      <c r="R641" s="499" t="str">
        <f t="shared" si="263"/>
        <v/>
      </c>
      <c r="T641" s="522">
        <f t="shared" si="264"/>
        <v>0</v>
      </c>
      <c r="U641" s="523">
        <f t="shared" si="265"/>
        <v>0</v>
      </c>
      <c r="V641" s="522">
        <f t="shared" si="266"/>
        <v>0</v>
      </c>
      <c r="W641" s="523">
        <f t="shared" si="267"/>
        <v>0</v>
      </c>
      <c r="X641" s="522">
        <f t="shared" si="268"/>
        <v>0</v>
      </c>
      <c r="Y641" s="523">
        <f t="shared" si="269"/>
        <v>0</v>
      </c>
      <c r="AA641" s="517"/>
      <c r="AB641" s="517" t="e">
        <f t="shared" si="270"/>
        <v>#VALUE!</v>
      </c>
      <c r="AC641" s="524"/>
      <c r="AE641" s="519"/>
      <c r="AF641" s="519"/>
      <c r="AH641" s="499" t="str">
        <f t="shared" si="271"/>
        <v/>
      </c>
    </row>
    <row r="642" spans="1:34" x14ac:dyDescent="0.2">
      <c r="A642" s="134"/>
      <c r="B642" s="156" t="str">
        <f t="shared" si="272"/>
        <v/>
      </c>
      <c r="C642" s="128" t="b">
        <f t="shared" si="258"/>
        <v>0</v>
      </c>
      <c r="D642" s="136"/>
      <c r="E642" s="143" t="b">
        <f t="shared" si="259"/>
        <v>0</v>
      </c>
      <c r="F642" s="137" t="str">
        <f t="shared" si="260"/>
        <v/>
      </c>
      <c r="G642" s="138"/>
      <c r="H642" s="139"/>
      <c r="I642" s="138"/>
      <c r="J642" s="139"/>
      <c r="K642" s="138"/>
      <c r="L642" s="139"/>
      <c r="M642" s="140" t="str">
        <f t="shared" si="261"/>
        <v/>
      </c>
      <c r="N642" s="534"/>
      <c r="O642" s="534"/>
      <c r="Q642" s="513">
        <f t="shared" si="262"/>
        <v>0</v>
      </c>
      <c r="R642" s="499" t="str">
        <f t="shared" si="263"/>
        <v/>
      </c>
      <c r="T642" s="522">
        <f t="shared" si="264"/>
        <v>0</v>
      </c>
      <c r="U642" s="523">
        <f t="shared" si="265"/>
        <v>0</v>
      </c>
      <c r="V642" s="522">
        <f t="shared" si="266"/>
        <v>0</v>
      </c>
      <c r="W642" s="523">
        <f t="shared" si="267"/>
        <v>0</v>
      </c>
      <c r="X642" s="522">
        <f t="shared" si="268"/>
        <v>0</v>
      </c>
      <c r="Y642" s="523">
        <f t="shared" si="269"/>
        <v>0</v>
      </c>
      <c r="AA642" s="517"/>
      <c r="AB642" s="517" t="e">
        <f t="shared" si="270"/>
        <v>#VALUE!</v>
      </c>
      <c r="AC642" s="524"/>
      <c r="AE642" s="519"/>
      <c r="AF642" s="519"/>
      <c r="AH642" s="499" t="str">
        <f t="shared" si="271"/>
        <v/>
      </c>
    </row>
    <row r="643" spans="1:34" x14ac:dyDescent="0.2">
      <c r="A643" s="134"/>
      <c r="B643" s="156" t="str">
        <f t="shared" si="272"/>
        <v/>
      </c>
      <c r="C643" s="128" t="b">
        <f t="shared" si="258"/>
        <v>0</v>
      </c>
      <c r="D643" s="136"/>
      <c r="E643" s="143" t="b">
        <f t="shared" si="259"/>
        <v>0</v>
      </c>
      <c r="F643" s="137" t="str">
        <f t="shared" si="260"/>
        <v/>
      </c>
      <c r="G643" s="138"/>
      <c r="H643" s="139"/>
      <c r="I643" s="138"/>
      <c r="J643" s="139"/>
      <c r="K643" s="138"/>
      <c r="L643" s="139"/>
      <c r="M643" s="140" t="str">
        <f t="shared" si="261"/>
        <v/>
      </c>
      <c r="N643" s="534"/>
      <c r="O643" s="534"/>
      <c r="Q643" s="513">
        <f t="shared" si="262"/>
        <v>0</v>
      </c>
      <c r="R643" s="499" t="str">
        <f t="shared" si="263"/>
        <v/>
      </c>
      <c r="T643" s="522">
        <f t="shared" si="264"/>
        <v>0</v>
      </c>
      <c r="U643" s="523">
        <f t="shared" si="265"/>
        <v>0</v>
      </c>
      <c r="V643" s="522">
        <f t="shared" si="266"/>
        <v>0</v>
      </c>
      <c r="W643" s="523">
        <f t="shared" si="267"/>
        <v>0</v>
      </c>
      <c r="X643" s="522">
        <f t="shared" si="268"/>
        <v>0</v>
      </c>
      <c r="Y643" s="523">
        <f t="shared" si="269"/>
        <v>0</v>
      </c>
      <c r="AA643" s="517"/>
      <c r="AB643" s="517" t="e">
        <f t="shared" si="270"/>
        <v>#VALUE!</v>
      </c>
      <c r="AC643" s="524"/>
      <c r="AE643" s="519"/>
      <c r="AF643" s="519"/>
      <c r="AH643" s="499" t="str">
        <f t="shared" si="271"/>
        <v/>
      </c>
    </row>
    <row r="644" spans="1:34" x14ac:dyDescent="0.2">
      <c r="A644" s="134"/>
      <c r="B644" s="156" t="str">
        <f t="shared" si="272"/>
        <v/>
      </c>
      <c r="C644" s="128" t="b">
        <f t="shared" si="258"/>
        <v>0</v>
      </c>
      <c r="D644" s="136"/>
      <c r="E644" s="143" t="b">
        <f t="shared" si="259"/>
        <v>0</v>
      </c>
      <c r="F644" s="137" t="str">
        <f t="shared" si="260"/>
        <v/>
      </c>
      <c r="G644" s="138"/>
      <c r="H644" s="139"/>
      <c r="I644" s="138"/>
      <c r="J644" s="139"/>
      <c r="K644" s="138"/>
      <c r="L644" s="139"/>
      <c r="M644" s="140" t="str">
        <f t="shared" si="261"/>
        <v/>
      </c>
      <c r="N644" s="534"/>
      <c r="O644" s="534"/>
      <c r="Q644" s="513">
        <f t="shared" si="262"/>
        <v>0</v>
      </c>
      <c r="R644" s="499" t="str">
        <f t="shared" si="263"/>
        <v/>
      </c>
      <c r="T644" s="522">
        <f t="shared" si="264"/>
        <v>0</v>
      </c>
      <c r="U644" s="523">
        <f t="shared" si="265"/>
        <v>0</v>
      </c>
      <c r="V644" s="522">
        <f t="shared" si="266"/>
        <v>0</v>
      </c>
      <c r="W644" s="523">
        <f t="shared" si="267"/>
        <v>0</v>
      </c>
      <c r="X644" s="522">
        <f t="shared" si="268"/>
        <v>0</v>
      </c>
      <c r="Y644" s="523">
        <f t="shared" si="269"/>
        <v>0</v>
      </c>
      <c r="AA644" s="517"/>
      <c r="AB644" s="517" t="e">
        <f t="shared" si="270"/>
        <v>#VALUE!</v>
      </c>
      <c r="AC644" s="524"/>
      <c r="AE644" s="519"/>
      <c r="AF644" s="519"/>
      <c r="AH644" s="499" t="str">
        <f t="shared" si="271"/>
        <v/>
      </c>
    </row>
    <row r="645" spans="1:34" x14ac:dyDescent="0.2">
      <c r="A645" s="134"/>
      <c r="B645" s="156" t="str">
        <f t="shared" si="272"/>
        <v/>
      </c>
      <c r="C645" s="128" t="b">
        <f t="shared" si="258"/>
        <v>0</v>
      </c>
      <c r="D645" s="136"/>
      <c r="E645" s="143" t="b">
        <f t="shared" si="259"/>
        <v>0</v>
      </c>
      <c r="F645" s="137" t="str">
        <f t="shared" si="260"/>
        <v/>
      </c>
      <c r="G645" s="138"/>
      <c r="H645" s="139"/>
      <c r="I645" s="138"/>
      <c r="J645" s="139"/>
      <c r="K645" s="138"/>
      <c r="L645" s="139"/>
      <c r="M645" s="140" t="str">
        <f t="shared" si="261"/>
        <v/>
      </c>
      <c r="N645" s="534"/>
      <c r="O645" s="534"/>
      <c r="Q645" s="513">
        <f t="shared" si="262"/>
        <v>0</v>
      </c>
      <c r="R645" s="499" t="str">
        <f t="shared" si="263"/>
        <v/>
      </c>
      <c r="T645" s="522">
        <f t="shared" si="264"/>
        <v>0</v>
      </c>
      <c r="U645" s="523">
        <f t="shared" si="265"/>
        <v>0</v>
      </c>
      <c r="V645" s="522">
        <f t="shared" si="266"/>
        <v>0</v>
      </c>
      <c r="W645" s="523">
        <f t="shared" si="267"/>
        <v>0</v>
      </c>
      <c r="X645" s="522">
        <f t="shared" si="268"/>
        <v>0</v>
      </c>
      <c r="Y645" s="523">
        <f t="shared" si="269"/>
        <v>0</v>
      </c>
      <c r="AA645" s="517"/>
      <c r="AB645" s="517" t="e">
        <f t="shared" si="270"/>
        <v>#VALUE!</v>
      </c>
      <c r="AC645" s="524"/>
      <c r="AE645" s="519"/>
      <c r="AF645" s="519"/>
      <c r="AH645" s="499" t="str">
        <f t="shared" si="271"/>
        <v/>
      </c>
    </row>
    <row r="646" spans="1:34" x14ac:dyDescent="0.2">
      <c r="A646" s="134"/>
      <c r="B646" s="156" t="str">
        <f t="shared" si="272"/>
        <v/>
      </c>
      <c r="C646" s="128" t="b">
        <f t="shared" si="258"/>
        <v>0</v>
      </c>
      <c r="D646" s="136"/>
      <c r="E646" s="143" t="b">
        <f t="shared" si="259"/>
        <v>0</v>
      </c>
      <c r="F646" s="137" t="str">
        <f t="shared" si="260"/>
        <v/>
      </c>
      <c r="G646" s="138"/>
      <c r="H646" s="139"/>
      <c r="I646" s="138"/>
      <c r="J646" s="139"/>
      <c r="K646" s="138"/>
      <c r="L646" s="139"/>
      <c r="M646" s="140" t="str">
        <f t="shared" si="261"/>
        <v/>
      </c>
      <c r="N646" s="534"/>
      <c r="O646" s="534"/>
      <c r="Q646" s="513">
        <f t="shared" si="262"/>
        <v>0</v>
      </c>
      <c r="R646" s="499" t="str">
        <f t="shared" si="263"/>
        <v/>
      </c>
      <c r="T646" s="522">
        <f t="shared" si="264"/>
        <v>0</v>
      </c>
      <c r="U646" s="523">
        <f t="shared" si="265"/>
        <v>0</v>
      </c>
      <c r="V646" s="522">
        <f t="shared" si="266"/>
        <v>0</v>
      </c>
      <c r="W646" s="523">
        <f t="shared" si="267"/>
        <v>0</v>
      </c>
      <c r="X646" s="522">
        <f t="shared" si="268"/>
        <v>0</v>
      </c>
      <c r="Y646" s="523">
        <f t="shared" si="269"/>
        <v>0</v>
      </c>
      <c r="AA646" s="517"/>
      <c r="AB646" s="517" t="e">
        <f t="shared" si="270"/>
        <v>#VALUE!</v>
      </c>
      <c r="AC646" s="524"/>
      <c r="AE646" s="519"/>
      <c r="AF646" s="519"/>
      <c r="AH646" s="499" t="str">
        <f t="shared" si="271"/>
        <v/>
      </c>
    </row>
    <row r="647" spans="1:34" x14ac:dyDescent="0.2">
      <c r="A647" s="134"/>
      <c r="B647" s="156" t="str">
        <f t="shared" si="272"/>
        <v/>
      </c>
      <c r="C647" s="128" t="b">
        <f t="shared" si="258"/>
        <v>0</v>
      </c>
      <c r="D647" s="136"/>
      <c r="E647" s="143" t="b">
        <f t="shared" si="259"/>
        <v>0</v>
      </c>
      <c r="F647" s="137" t="str">
        <f t="shared" si="260"/>
        <v/>
      </c>
      <c r="G647" s="138"/>
      <c r="H647" s="139"/>
      <c r="I647" s="138"/>
      <c r="J647" s="139"/>
      <c r="K647" s="138"/>
      <c r="L647" s="139"/>
      <c r="M647" s="140" t="str">
        <f t="shared" si="261"/>
        <v/>
      </c>
      <c r="N647" s="534"/>
      <c r="O647" s="534"/>
      <c r="Q647" s="513">
        <f t="shared" si="262"/>
        <v>0</v>
      </c>
      <c r="R647" s="499" t="str">
        <f t="shared" si="263"/>
        <v/>
      </c>
      <c r="T647" s="522">
        <f t="shared" si="264"/>
        <v>0</v>
      </c>
      <c r="U647" s="523">
        <f t="shared" si="265"/>
        <v>0</v>
      </c>
      <c r="V647" s="522">
        <f t="shared" si="266"/>
        <v>0</v>
      </c>
      <c r="W647" s="523">
        <f t="shared" si="267"/>
        <v>0</v>
      </c>
      <c r="X647" s="522">
        <f t="shared" si="268"/>
        <v>0</v>
      </c>
      <c r="Y647" s="523">
        <f t="shared" si="269"/>
        <v>0</v>
      </c>
      <c r="AA647" s="517"/>
      <c r="AB647" s="517" t="e">
        <f t="shared" si="270"/>
        <v>#VALUE!</v>
      </c>
      <c r="AC647" s="524"/>
      <c r="AE647" s="519"/>
      <c r="AF647" s="519"/>
      <c r="AH647" s="499" t="str">
        <f t="shared" si="271"/>
        <v/>
      </c>
    </row>
    <row r="648" spans="1:34" x14ac:dyDescent="0.2">
      <c r="A648" s="134"/>
      <c r="B648" s="156" t="str">
        <f t="shared" si="272"/>
        <v/>
      </c>
      <c r="C648" s="128" t="b">
        <f t="shared" si="258"/>
        <v>0</v>
      </c>
      <c r="D648" s="136"/>
      <c r="E648" s="143" t="b">
        <f t="shared" si="259"/>
        <v>0</v>
      </c>
      <c r="F648" s="137" t="str">
        <f t="shared" si="260"/>
        <v/>
      </c>
      <c r="G648" s="138"/>
      <c r="H648" s="139"/>
      <c r="I648" s="138"/>
      <c r="J648" s="139"/>
      <c r="K648" s="138"/>
      <c r="L648" s="139"/>
      <c r="M648" s="140" t="str">
        <f t="shared" si="261"/>
        <v/>
      </c>
      <c r="N648" s="534"/>
      <c r="O648" s="534"/>
      <c r="Q648" s="513">
        <f t="shared" si="262"/>
        <v>0</v>
      </c>
      <c r="R648" s="499" t="str">
        <f t="shared" si="263"/>
        <v/>
      </c>
      <c r="T648" s="522">
        <f t="shared" si="264"/>
        <v>0</v>
      </c>
      <c r="U648" s="523">
        <f t="shared" si="265"/>
        <v>0</v>
      </c>
      <c r="V648" s="522">
        <f t="shared" si="266"/>
        <v>0</v>
      </c>
      <c r="W648" s="523">
        <f t="shared" si="267"/>
        <v>0</v>
      </c>
      <c r="X648" s="522">
        <f t="shared" si="268"/>
        <v>0</v>
      </c>
      <c r="Y648" s="523">
        <f t="shared" si="269"/>
        <v>0</v>
      </c>
      <c r="AA648" s="517"/>
      <c r="AB648" s="517" t="e">
        <f t="shared" si="270"/>
        <v>#VALUE!</v>
      </c>
      <c r="AC648" s="524"/>
      <c r="AE648" s="519"/>
      <c r="AF648" s="519"/>
      <c r="AH648" s="499" t="str">
        <f t="shared" si="271"/>
        <v/>
      </c>
    </row>
    <row r="649" spans="1:34" x14ac:dyDescent="0.2">
      <c r="A649" s="134"/>
      <c r="B649" s="156" t="str">
        <f t="shared" si="272"/>
        <v/>
      </c>
      <c r="C649" s="128" t="b">
        <f t="shared" si="258"/>
        <v>0</v>
      </c>
      <c r="D649" s="136"/>
      <c r="E649" s="143" t="b">
        <f t="shared" si="259"/>
        <v>0</v>
      </c>
      <c r="F649" s="137" t="str">
        <f t="shared" si="260"/>
        <v/>
      </c>
      <c r="G649" s="138"/>
      <c r="H649" s="139"/>
      <c r="I649" s="138"/>
      <c r="J649" s="139"/>
      <c r="K649" s="138"/>
      <c r="L649" s="139"/>
      <c r="M649" s="140" t="str">
        <f t="shared" si="261"/>
        <v/>
      </c>
      <c r="N649" s="534"/>
      <c r="O649" s="534"/>
      <c r="Q649" s="513">
        <f t="shared" si="262"/>
        <v>0</v>
      </c>
      <c r="R649" s="499" t="str">
        <f t="shared" si="263"/>
        <v/>
      </c>
      <c r="T649" s="522">
        <f t="shared" si="264"/>
        <v>0</v>
      </c>
      <c r="U649" s="523">
        <f t="shared" si="265"/>
        <v>0</v>
      </c>
      <c r="V649" s="522">
        <f t="shared" si="266"/>
        <v>0</v>
      </c>
      <c r="W649" s="523">
        <f t="shared" si="267"/>
        <v>0</v>
      </c>
      <c r="X649" s="522">
        <f t="shared" si="268"/>
        <v>0</v>
      </c>
      <c r="Y649" s="523">
        <f t="shared" si="269"/>
        <v>0</v>
      </c>
      <c r="AA649" s="517"/>
      <c r="AB649" s="517" t="e">
        <f t="shared" si="270"/>
        <v>#VALUE!</v>
      </c>
      <c r="AC649" s="524"/>
      <c r="AE649" s="519"/>
      <c r="AF649" s="519"/>
      <c r="AH649" s="499" t="str">
        <f t="shared" si="271"/>
        <v/>
      </c>
    </row>
    <row r="650" spans="1:34" x14ac:dyDescent="0.2">
      <c r="A650" s="134"/>
      <c r="B650" s="156" t="str">
        <f t="shared" si="272"/>
        <v/>
      </c>
      <c r="C650" s="128" t="b">
        <f t="shared" si="258"/>
        <v>0</v>
      </c>
      <c r="D650" s="136"/>
      <c r="E650" s="143" t="b">
        <f t="shared" si="259"/>
        <v>0</v>
      </c>
      <c r="F650" s="137" t="str">
        <f t="shared" si="260"/>
        <v/>
      </c>
      <c r="G650" s="138"/>
      <c r="H650" s="139"/>
      <c r="I650" s="138"/>
      <c r="J650" s="139"/>
      <c r="K650" s="138"/>
      <c r="L650" s="139"/>
      <c r="M650" s="140" t="str">
        <f t="shared" si="261"/>
        <v/>
      </c>
      <c r="N650" s="534"/>
      <c r="O650" s="534"/>
      <c r="Q650" s="513">
        <f t="shared" si="262"/>
        <v>0</v>
      </c>
      <c r="R650" s="499" t="str">
        <f t="shared" si="263"/>
        <v/>
      </c>
      <c r="T650" s="522">
        <f t="shared" si="264"/>
        <v>0</v>
      </c>
      <c r="U650" s="523">
        <f t="shared" si="265"/>
        <v>0</v>
      </c>
      <c r="V650" s="522">
        <f t="shared" si="266"/>
        <v>0</v>
      </c>
      <c r="W650" s="523">
        <f t="shared" si="267"/>
        <v>0</v>
      </c>
      <c r="X650" s="522">
        <f t="shared" si="268"/>
        <v>0</v>
      </c>
      <c r="Y650" s="523">
        <f t="shared" si="269"/>
        <v>0</v>
      </c>
      <c r="AA650" s="517"/>
      <c r="AB650" s="517" t="e">
        <f t="shared" si="270"/>
        <v>#VALUE!</v>
      </c>
      <c r="AC650" s="524"/>
      <c r="AE650" s="519"/>
      <c r="AF650" s="519"/>
      <c r="AH650" s="499" t="str">
        <f t="shared" si="271"/>
        <v/>
      </c>
    </row>
    <row r="651" spans="1:34" x14ac:dyDescent="0.2">
      <c r="A651" s="134"/>
      <c r="B651" s="156" t="str">
        <f t="shared" si="272"/>
        <v/>
      </c>
      <c r="C651" s="128" t="b">
        <f t="shared" si="258"/>
        <v>0</v>
      </c>
      <c r="D651" s="136"/>
      <c r="E651" s="143" t="b">
        <f t="shared" si="259"/>
        <v>0</v>
      </c>
      <c r="F651" s="137" t="str">
        <f t="shared" si="260"/>
        <v/>
      </c>
      <c r="G651" s="138"/>
      <c r="H651" s="139"/>
      <c r="I651" s="138"/>
      <c r="J651" s="139"/>
      <c r="K651" s="138"/>
      <c r="L651" s="139"/>
      <c r="M651" s="140" t="str">
        <f t="shared" si="261"/>
        <v/>
      </c>
      <c r="N651" s="534"/>
      <c r="O651" s="534"/>
      <c r="Q651" s="513">
        <f t="shared" si="262"/>
        <v>0</v>
      </c>
      <c r="R651" s="499" t="str">
        <f t="shared" si="263"/>
        <v/>
      </c>
      <c r="T651" s="522">
        <f t="shared" si="264"/>
        <v>0</v>
      </c>
      <c r="U651" s="523">
        <f t="shared" si="265"/>
        <v>0</v>
      </c>
      <c r="V651" s="522">
        <f t="shared" si="266"/>
        <v>0</v>
      </c>
      <c r="W651" s="523">
        <f t="shared" si="267"/>
        <v>0</v>
      </c>
      <c r="X651" s="522">
        <f t="shared" si="268"/>
        <v>0</v>
      </c>
      <c r="Y651" s="523">
        <f t="shared" si="269"/>
        <v>0</v>
      </c>
      <c r="AA651" s="517"/>
      <c r="AB651" s="517" t="e">
        <f t="shared" si="270"/>
        <v>#VALUE!</v>
      </c>
      <c r="AC651" s="524"/>
      <c r="AE651" s="519"/>
      <c r="AF651" s="519"/>
      <c r="AH651" s="499" t="str">
        <f t="shared" si="271"/>
        <v/>
      </c>
    </row>
    <row r="652" spans="1:34" x14ac:dyDescent="0.2">
      <c r="A652" s="134"/>
      <c r="B652" s="156" t="str">
        <f t="shared" si="272"/>
        <v/>
      </c>
      <c r="C652" s="128" t="b">
        <f t="shared" si="258"/>
        <v>0</v>
      </c>
      <c r="D652" s="136"/>
      <c r="E652" s="143" t="b">
        <f t="shared" si="259"/>
        <v>0</v>
      </c>
      <c r="F652" s="137" t="str">
        <f t="shared" si="260"/>
        <v/>
      </c>
      <c r="G652" s="138"/>
      <c r="H652" s="139"/>
      <c r="I652" s="138"/>
      <c r="J652" s="139"/>
      <c r="K652" s="138"/>
      <c r="L652" s="139"/>
      <c r="M652" s="140" t="str">
        <f t="shared" si="261"/>
        <v/>
      </c>
      <c r="N652" s="534"/>
      <c r="O652" s="534"/>
      <c r="Q652" s="513">
        <f t="shared" si="262"/>
        <v>0</v>
      </c>
      <c r="R652" s="499" t="str">
        <f t="shared" si="263"/>
        <v/>
      </c>
      <c r="T652" s="522">
        <f t="shared" si="264"/>
        <v>0</v>
      </c>
      <c r="U652" s="523">
        <f t="shared" si="265"/>
        <v>0</v>
      </c>
      <c r="V652" s="522">
        <f t="shared" si="266"/>
        <v>0</v>
      </c>
      <c r="W652" s="523">
        <f t="shared" si="267"/>
        <v>0</v>
      </c>
      <c r="X652" s="522">
        <f t="shared" si="268"/>
        <v>0</v>
      </c>
      <c r="Y652" s="523">
        <f t="shared" si="269"/>
        <v>0</v>
      </c>
      <c r="AA652" s="517"/>
      <c r="AB652" s="517" t="e">
        <f t="shared" si="270"/>
        <v>#VALUE!</v>
      </c>
      <c r="AC652" s="524"/>
      <c r="AE652" s="519"/>
      <c r="AF652" s="519"/>
      <c r="AH652" s="499" t="str">
        <f t="shared" si="271"/>
        <v/>
      </c>
    </row>
    <row r="653" spans="1:34" x14ac:dyDescent="0.2">
      <c r="A653" s="134"/>
      <c r="B653" s="156" t="str">
        <f t="shared" si="272"/>
        <v/>
      </c>
      <c r="C653" s="128" t="b">
        <f t="shared" si="258"/>
        <v>0</v>
      </c>
      <c r="D653" s="136"/>
      <c r="E653" s="143" t="b">
        <f t="shared" si="259"/>
        <v>0</v>
      </c>
      <c r="F653" s="137" t="str">
        <f t="shared" si="260"/>
        <v/>
      </c>
      <c r="G653" s="138"/>
      <c r="H653" s="139"/>
      <c r="I653" s="138"/>
      <c r="J653" s="139"/>
      <c r="K653" s="138"/>
      <c r="L653" s="139"/>
      <c r="M653" s="140" t="str">
        <f t="shared" si="261"/>
        <v/>
      </c>
      <c r="N653" s="534"/>
      <c r="O653" s="534"/>
      <c r="Q653" s="513">
        <f t="shared" si="262"/>
        <v>0</v>
      </c>
      <c r="R653" s="499" t="str">
        <f t="shared" si="263"/>
        <v/>
      </c>
      <c r="T653" s="522">
        <f t="shared" si="264"/>
        <v>0</v>
      </c>
      <c r="U653" s="523">
        <f t="shared" si="265"/>
        <v>0</v>
      </c>
      <c r="V653" s="522">
        <f t="shared" si="266"/>
        <v>0</v>
      </c>
      <c r="W653" s="523">
        <f t="shared" si="267"/>
        <v>0</v>
      </c>
      <c r="X653" s="522">
        <f t="shared" si="268"/>
        <v>0</v>
      </c>
      <c r="Y653" s="523">
        <f t="shared" si="269"/>
        <v>0</v>
      </c>
      <c r="AA653" s="517"/>
      <c r="AB653" s="517" t="e">
        <f t="shared" si="270"/>
        <v>#VALUE!</v>
      </c>
      <c r="AC653" s="524"/>
      <c r="AE653" s="519"/>
      <c r="AF653" s="519"/>
      <c r="AH653" s="499" t="str">
        <f t="shared" si="271"/>
        <v/>
      </c>
    </row>
    <row r="654" spans="1:34" x14ac:dyDescent="0.2">
      <c r="A654" s="134"/>
      <c r="B654" s="156" t="str">
        <f t="shared" si="272"/>
        <v/>
      </c>
      <c r="C654" s="128" t="b">
        <f t="shared" si="258"/>
        <v>0</v>
      </c>
      <c r="D654" s="136"/>
      <c r="E654" s="143" t="b">
        <f t="shared" si="259"/>
        <v>0</v>
      </c>
      <c r="F654" s="137" t="str">
        <f t="shared" si="260"/>
        <v/>
      </c>
      <c r="G654" s="138"/>
      <c r="H654" s="139"/>
      <c r="I654" s="138"/>
      <c r="J654" s="139"/>
      <c r="K654" s="138"/>
      <c r="L654" s="139"/>
      <c r="M654" s="140" t="str">
        <f t="shared" si="261"/>
        <v/>
      </c>
      <c r="N654" s="534"/>
      <c r="O654" s="534"/>
      <c r="Q654" s="513">
        <f t="shared" si="262"/>
        <v>0</v>
      </c>
      <c r="R654" s="499" t="str">
        <f t="shared" si="263"/>
        <v/>
      </c>
      <c r="T654" s="522">
        <f t="shared" si="264"/>
        <v>0</v>
      </c>
      <c r="U654" s="523">
        <f t="shared" si="265"/>
        <v>0</v>
      </c>
      <c r="V654" s="522">
        <f t="shared" si="266"/>
        <v>0</v>
      </c>
      <c r="W654" s="523">
        <f t="shared" si="267"/>
        <v>0</v>
      </c>
      <c r="X654" s="522">
        <f t="shared" si="268"/>
        <v>0</v>
      </c>
      <c r="Y654" s="523">
        <f t="shared" si="269"/>
        <v>0</v>
      </c>
      <c r="AA654" s="517"/>
      <c r="AB654" s="517" t="e">
        <f t="shared" si="270"/>
        <v>#VALUE!</v>
      </c>
      <c r="AC654" s="524"/>
      <c r="AE654" s="519"/>
      <c r="AF654" s="519"/>
      <c r="AH654" s="499" t="str">
        <f t="shared" si="271"/>
        <v/>
      </c>
    </row>
    <row r="655" spans="1:34" x14ac:dyDescent="0.2">
      <c r="A655" s="134"/>
      <c r="B655" s="156" t="str">
        <f t="shared" si="272"/>
        <v/>
      </c>
      <c r="C655" s="128" t="b">
        <f t="shared" si="258"/>
        <v>0</v>
      </c>
      <c r="D655" s="136"/>
      <c r="E655" s="143" t="b">
        <f t="shared" si="259"/>
        <v>0</v>
      </c>
      <c r="F655" s="137" t="str">
        <f t="shared" si="260"/>
        <v/>
      </c>
      <c r="G655" s="138"/>
      <c r="H655" s="139"/>
      <c r="I655" s="138"/>
      <c r="J655" s="139"/>
      <c r="K655" s="138"/>
      <c r="L655" s="139"/>
      <c r="M655" s="140" t="str">
        <f t="shared" si="261"/>
        <v/>
      </c>
      <c r="N655" s="534"/>
      <c r="O655" s="534"/>
      <c r="Q655" s="513">
        <f t="shared" si="262"/>
        <v>0</v>
      </c>
      <c r="R655" s="499" t="str">
        <f t="shared" si="263"/>
        <v/>
      </c>
      <c r="T655" s="522">
        <f t="shared" si="264"/>
        <v>0</v>
      </c>
      <c r="U655" s="523">
        <f t="shared" si="265"/>
        <v>0</v>
      </c>
      <c r="V655" s="522">
        <f t="shared" si="266"/>
        <v>0</v>
      </c>
      <c r="W655" s="523">
        <f t="shared" si="267"/>
        <v>0</v>
      </c>
      <c r="X655" s="522">
        <f t="shared" si="268"/>
        <v>0</v>
      </c>
      <c r="Y655" s="523">
        <f t="shared" si="269"/>
        <v>0</v>
      </c>
      <c r="AA655" s="517"/>
      <c r="AB655" s="517" t="e">
        <f t="shared" si="270"/>
        <v>#VALUE!</v>
      </c>
      <c r="AC655" s="524"/>
      <c r="AE655" s="519"/>
      <c r="AF655" s="519"/>
      <c r="AH655" s="499" t="str">
        <f t="shared" si="271"/>
        <v/>
      </c>
    </row>
    <row r="656" spans="1:34" x14ac:dyDescent="0.2">
      <c r="A656" s="134"/>
      <c r="B656" s="156" t="str">
        <f t="shared" si="272"/>
        <v/>
      </c>
      <c r="C656" s="128" t="b">
        <f t="shared" si="258"/>
        <v>0</v>
      </c>
      <c r="D656" s="136"/>
      <c r="E656" s="143" t="b">
        <f t="shared" si="259"/>
        <v>0</v>
      </c>
      <c r="F656" s="137" t="str">
        <f t="shared" si="260"/>
        <v/>
      </c>
      <c r="G656" s="138"/>
      <c r="H656" s="139"/>
      <c r="I656" s="138"/>
      <c r="J656" s="139"/>
      <c r="K656" s="138"/>
      <c r="L656" s="139"/>
      <c r="M656" s="140" t="str">
        <f t="shared" si="261"/>
        <v/>
      </c>
      <c r="N656" s="534"/>
      <c r="O656" s="534"/>
      <c r="Q656" s="513">
        <f t="shared" si="262"/>
        <v>0</v>
      </c>
      <c r="R656" s="499" t="str">
        <f t="shared" si="263"/>
        <v/>
      </c>
      <c r="T656" s="522">
        <f t="shared" si="264"/>
        <v>0</v>
      </c>
      <c r="U656" s="523">
        <f t="shared" si="265"/>
        <v>0</v>
      </c>
      <c r="V656" s="522">
        <f t="shared" si="266"/>
        <v>0</v>
      </c>
      <c r="W656" s="523">
        <f t="shared" si="267"/>
        <v>0</v>
      </c>
      <c r="X656" s="522">
        <f t="shared" si="268"/>
        <v>0</v>
      </c>
      <c r="Y656" s="523">
        <f t="shared" si="269"/>
        <v>0</v>
      </c>
      <c r="AA656" s="517"/>
      <c r="AB656" s="517" t="e">
        <f t="shared" si="270"/>
        <v>#VALUE!</v>
      </c>
      <c r="AC656" s="524"/>
      <c r="AE656" s="519"/>
      <c r="AF656" s="519"/>
      <c r="AH656" s="499" t="str">
        <f t="shared" si="271"/>
        <v/>
      </c>
    </row>
    <row r="657" spans="1:34" x14ac:dyDescent="0.2">
      <c r="A657" s="134"/>
      <c r="B657" s="156" t="str">
        <f t="shared" si="272"/>
        <v/>
      </c>
      <c r="C657" s="128" t="b">
        <f t="shared" si="258"/>
        <v>0</v>
      </c>
      <c r="D657" s="136"/>
      <c r="E657" s="143" t="b">
        <f t="shared" si="259"/>
        <v>0</v>
      </c>
      <c r="F657" s="137" t="str">
        <f t="shared" si="260"/>
        <v/>
      </c>
      <c r="G657" s="138"/>
      <c r="H657" s="139"/>
      <c r="I657" s="138"/>
      <c r="J657" s="139"/>
      <c r="K657" s="138"/>
      <c r="L657" s="139"/>
      <c r="M657" s="140" t="str">
        <f t="shared" si="261"/>
        <v/>
      </c>
      <c r="N657" s="534"/>
      <c r="O657" s="534"/>
      <c r="Q657" s="513">
        <f t="shared" si="262"/>
        <v>0</v>
      </c>
      <c r="R657" s="499" t="str">
        <f t="shared" si="263"/>
        <v/>
      </c>
      <c r="T657" s="522">
        <f t="shared" si="264"/>
        <v>0</v>
      </c>
      <c r="U657" s="523">
        <f t="shared" si="265"/>
        <v>0</v>
      </c>
      <c r="V657" s="522">
        <f t="shared" si="266"/>
        <v>0</v>
      </c>
      <c r="W657" s="523">
        <f t="shared" si="267"/>
        <v>0</v>
      </c>
      <c r="X657" s="522">
        <f t="shared" si="268"/>
        <v>0</v>
      </c>
      <c r="Y657" s="523">
        <f t="shared" si="269"/>
        <v>0</v>
      </c>
      <c r="AA657" s="517"/>
      <c r="AB657" s="517" t="e">
        <f t="shared" si="270"/>
        <v>#VALUE!</v>
      </c>
      <c r="AC657" s="524"/>
      <c r="AE657" s="519"/>
      <c r="AF657" s="519"/>
      <c r="AH657" s="499" t="str">
        <f t="shared" si="271"/>
        <v/>
      </c>
    </row>
    <row r="658" spans="1:34" x14ac:dyDescent="0.2">
      <c r="A658" s="134"/>
      <c r="B658" s="156" t="str">
        <f t="shared" si="272"/>
        <v/>
      </c>
      <c r="C658" s="128" t="b">
        <f t="shared" si="258"/>
        <v>0</v>
      </c>
      <c r="D658" s="136"/>
      <c r="E658" s="143" t="b">
        <f t="shared" si="259"/>
        <v>0</v>
      </c>
      <c r="F658" s="137" t="str">
        <f t="shared" si="260"/>
        <v/>
      </c>
      <c r="G658" s="138"/>
      <c r="H658" s="139"/>
      <c r="I658" s="138"/>
      <c r="J658" s="139"/>
      <c r="K658" s="138"/>
      <c r="L658" s="139"/>
      <c r="M658" s="140" t="str">
        <f t="shared" si="261"/>
        <v/>
      </c>
      <c r="N658" s="534"/>
      <c r="O658" s="534"/>
      <c r="Q658" s="513">
        <f t="shared" si="262"/>
        <v>0</v>
      </c>
      <c r="R658" s="499" t="str">
        <f t="shared" si="263"/>
        <v/>
      </c>
      <c r="T658" s="522">
        <f t="shared" si="264"/>
        <v>0</v>
      </c>
      <c r="U658" s="523">
        <f t="shared" si="265"/>
        <v>0</v>
      </c>
      <c r="V658" s="522">
        <f t="shared" si="266"/>
        <v>0</v>
      </c>
      <c r="W658" s="523">
        <f t="shared" si="267"/>
        <v>0</v>
      </c>
      <c r="X658" s="522">
        <f t="shared" si="268"/>
        <v>0</v>
      </c>
      <c r="Y658" s="523">
        <f t="shared" si="269"/>
        <v>0</v>
      </c>
      <c r="AA658" s="517"/>
      <c r="AB658" s="517" t="e">
        <f t="shared" si="270"/>
        <v>#VALUE!</v>
      </c>
      <c r="AC658" s="524"/>
      <c r="AE658" s="519"/>
      <c r="AF658" s="519"/>
      <c r="AH658" s="499" t="str">
        <f t="shared" si="271"/>
        <v/>
      </c>
    </row>
    <row r="659" spans="1:34" x14ac:dyDescent="0.2">
      <c r="A659" s="134"/>
      <c r="B659" s="156" t="str">
        <f t="shared" si="272"/>
        <v/>
      </c>
      <c r="C659" s="128" t="b">
        <f t="shared" si="258"/>
        <v>0</v>
      </c>
      <c r="D659" s="136"/>
      <c r="E659" s="143" t="b">
        <f t="shared" si="259"/>
        <v>0</v>
      </c>
      <c r="F659" s="137" t="str">
        <f t="shared" si="260"/>
        <v/>
      </c>
      <c r="G659" s="138"/>
      <c r="H659" s="139"/>
      <c r="I659" s="138"/>
      <c r="J659" s="139"/>
      <c r="K659" s="138"/>
      <c r="L659" s="139"/>
      <c r="M659" s="140" t="str">
        <f t="shared" si="261"/>
        <v/>
      </c>
      <c r="N659" s="534"/>
      <c r="O659" s="534"/>
      <c r="Q659" s="513">
        <f t="shared" si="262"/>
        <v>0</v>
      </c>
      <c r="R659" s="499" t="str">
        <f t="shared" si="263"/>
        <v/>
      </c>
      <c r="T659" s="522">
        <f t="shared" si="264"/>
        <v>0</v>
      </c>
      <c r="U659" s="523">
        <f t="shared" si="265"/>
        <v>0</v>
      </c>
      <c r="V659" s="522">
        <f t="shared" si="266"/>
        <v>0</v>
      </c>
      <c r="W659" s="523">
        <f t="shared" si="267"/>
        <v>0</v>
      </c>
      <c r="X659" s="522">
        <f t="shared" si="268"/>
        <v>0</v>
      </c>
      <c r="Y659" s="523">
        <f t="shared" si="269"/>
        <v>0</v>
      </c>
      <c r="AA659" s="517"/>
      <c r="AB659" s="517" t="e">
        <f t="shared" si="270"/>
        <v>#VALUE!</v>
      </c>
      <c r="AC659" s="524"/>
      <c r="AE659" s="519"/>
      <c r="AF659" s="519"/>
      <c r="AH659" s="499" t="str">
        <f t="shared" si="271"/>
        <v/>
      </c>
    </row>
    <row r="660" spans="1:34" x14ac:dyDescent="0.2">
      <c r="A660" s="134"/>
      <c r="B660" s="156" t="str">
        <f t="shared" si="272"/>
        <v/>
      </c>
      <c r="C660" s="128" t="b">
        <f t="shared" si="258"/>
        <v>0</v>
      </c>
      <c r="D660" s="136"/>
      <c r="E660" s="143" t="b">
        <f t="shared" si="259"/>
        <v>0</v>
      </c>
      <c r="F660" s="137" t="str">
        <f t="shared" si="260"/>
        <v/>
      </c>
      <c r="G660" s="138"/>
      <c r="H660" s="139"/>
      <c r="I660" s="138"/>
      <c r="J660" s="139"/>
      <c r="K660" s="138"/>
      <c r="L660" s="139"/>
      <c r="M660" s="140" t="str">
        <f t="shared" si="261"/>
        <v/>
      </c>
      <c r="N660" s="534"/>
      <c r="O660" s="534"/>
      <c r="Q660" s="513">
        <f t="shared" si="262"/>
        <v>0</v>
      </c>
      <c r="R660" s="499" t="str">
        <f t="shared" si="263"/>
        <v/>
      </c>
      <c r="T660" s="522">
        <f t="shared" si="264"/>
        <v>0</v>
      </c>
      <c r="U660" s="523">
        <f t="shared" si="265"/>
        <v>0</v>
      </c>
      <c r="V660" s="522">
        <f t="shared" si="266"/>
        <v>0</v>
      </c>
      <c r="W660" s="523">
        <f t="shared" si="267"/>
        <v>0</v>
      </c>
      <c r="X660" s="522">
        <f t="shared" si="268"/>
        <v>0</v>
      </c>
      <c r="Y660" s="523">
        <f t="shared" si="269"/>
        <v>0</v>
      </c>
      <c r="AA660" s="517"/>
      <c r="AB660" s="517" t="e">
        <f t="shared" si="270"/>
        <v>#VALUE!</v>
      </c>
      <c r="AC660" s="524"/>
      <c r="AE660" s="519"/>
      <c r="AF660" s="519"/>
      <c r="AH660" s="499" t="str">
        <f t="shared" si="271"/>
        <v/>
      </c>
    </row>
    <row r="661" spans="1:34" x14ac:dyDescent="0.2">
      <c r="A661" s="134"/>
      <c r="B661" s="156" t="str">
        <f t="shared" si="272"/>
        <v/>
      </c>
      <c r="C661" s="128" t="b">
        <f t="shared" si="258"/>
        <v>0</v>
      </c>
      <c r="D661" s="136"/>
      <c r="E661" s="143" t="b">
        <f t="shared" si="259"/>
        <v>0</v>
      </c>
      <c r="F661" s="137" t="str">
        <f t="shared" si="260"/>
        <v/>
      </c>
      <c r="G661" s="138"/>
      <c r="H661" s="139"/>
      <c r="I661" s="138"/>
      <c r="J661" s="139"/>
      <c r="K661" s="138"/>
      <c r="L661" s="139"/>
      <c r="M661" s="140" t="str">
        <f t="shared" si="261"/>
        <v/>
      </c>
      <c r="N661" s="534"/>
      <c r="O661" s="534"/>
      <c r="Q661" s="513">
        <f t="shared" si="262"/>
        <v>0</v>
      </c>
      <c r="R661" s="499" t="str">
        <f t="shared" si="263"/>
        <v/>
      </c>
      <c r="T661" s="522">
        <f t="shared" si="264"/>
        <v>0</v>
      </c>
      <c r="U661" s="523">
        <f t="shared" si="265"/>
        <v>0</v>
      </c>
      <c r="V661" s="522">
        <f t="shared" si="266"/>
        <v>0</v>
      </c>
      <c r="W661" s="523">
        <f t="shared" si="267"/>
        <v>0</v>
      </c>
      <c r="X661" s="522">
        <f t="shared" si="268"/>
        <v>0</v>
      </c>
      <c r="Y661" s="523">
        <f t="shared" si="269"/>
        <v>0</v>
      </c>
      <c r="AA661" s="517"/>
      <c r="AB661" s="517" t="e">
        <f t="shared" si="270"/>
        <v>#VALUE!</v>
      </c>
      <c r="AC661" s="524"/>
      <c r="AE661" s="519"/>
      <c r="AF661" s="519"/>
      <c r="AH661" s="499" t="str">
        <f t="shared" si="271"/>
        <v/>
      </c>
    </row>
    <row r="662" spans="1:34" x14ac:dyDescent="0.2">
      <c r="A662" s="134"/>
      <c r="B662" s="156" t="str">
        <f t="shared" si="272"/>
        <v/>
      </c>
      <c r="C662" s="128" t="b">
        <f t="shared" si="258"/>
        <v>0</v>
      </c>
      <c r="D662" s="136"/>
      <c r="E662" s="143" t="b">
        <f t="shared" si="259"/>
        <v>0</v>
      </c>
      <c r="F662" s="137" t="str">
        <f t="shared" si="260"/>
        <v/>
      </c>
      <c r="G662" s="138"/>
      <c r="H662" s="139"/>
      <c r="I662" s="138"/>
      <c r="J662" s="139"/>
      <c r="K662" s="138"/>
      <c r="L662" s="139"/>
      <c r="M662" s="140" t="str">
        <f t="shared" si="261"/>
        <v/>
      </c>
      <c r="N662" s="534"/>
      <c r="O662" s="534"/>
      <c r="Q662" s="513">
        <f t="shared" si="262"/>
        <v>0</v>
      </c>
      <c r="R662" s="499" t="str">
        <f t="shared" si="263"/>
        <v/>
      </c>
      <c r="T662" s="522">
        <f t="shared" si="264"/>
        <v>0</v>
      </c>
      <c r="U662" s="523">
        <f t="shared" si="265"/>
        <v>0</v>
      </c>
      <c r="V662" s="522">
        <f t="shared" si="266"/>
        <v>0</v>
      </c>
      <c r="W662" s="523">
        <f t="shared" si="267"/>
        <v>0</v>
      </c>
      <c r="X662" s="522">
        <f t="shared" si="268"/>
        <v>0</v>
      </c>
      <c r="Y662" s="523">
        <f t="shared" si="269"/>
        <v>0</v>
      </c>
      <c r="AA662" s="517"/>
      <c r="AB662" s="517" t="e">
        <f t="shared" si="270"/>
        <v>#VALUE!</v>
      </c>
      <c r="AC662" s="524"/>
      <c r="AE662" s="519"/>
      <c r="AF662" s="519"/>
      <c r="AH662" s="499" t="str">
        <f t="shared" si="271"/>
        <v/>
      </c>
    </row>
    <row r="663" spans="1:34" ht="13.5" thickBot="1" x14ac:dyDescent="0.25">
      <c r="A663" s="179"/>
      <c r="B663" s="156" t="str">
        <f t="shared" si="272"/>
        <v/>
      </c>
      <c r="C663" s="128" t="b">
        <f t="shared" si="258"/>
        <v>0</v>
      </c>
      <c r="D663" s="180"/>
      <c r="E663" s="143" t="b">
        <f t="shared" si="259"/>
        <v>0</v>
      </c>
      <c r="F663" s="137" t="str">
        <f t="shared" si="260"/>
        <v/>
      </c>
      <c r="G663" s="138"/>
      <c r="H663" s="139"/>
      <c r="I663" s="138"/>
      <c r="J663" s="139"/>
      <c r="K663" s="138"/>
      <c r="L663" s="139"/>
      <c r="M663" s="140" t="str">
        <f t="shared" si="261"/>
        <v/>
      </c>
      <c r="N663" s="534"/>
      <c r="O663" s="534"/>
      <c r="Q663" s="513">
        <f t="shared" si="262"/>
        <v>0</v>
      </c>
      <c r="R663" s="499" t="str">
        <f t="shared" si="263"/>
        <v/>
      </c>
      <c r="T663" s="522">
        <f t="shared" si="264"/>
        <v>0</v>
      </c>
      <c r="U663" s="523">
        <f t="shared" si="265"/>
        <v>0</v>
      </c>
      <c r="V663" s="522">
        <f t="shared" si="266"/>
        <v>0</v>
      </c>
      <c r="W663" s="523">
        <f t="shared" si="267"/>
        <v>0</v>
      </c>
      <c r="X663" s="522">
        <f t="shared" si="268"/>
        <v>0</v>
      </c>
      <c r="Y663" s="523">
        <f t="shared" si="269"/>
        <v>0</v>
      </c>
      <c r="AA663" s="517"/>
      <c r="AB663" s="517" t="e">
        <f t="shared" si="270"/>
        <v>#VALUE!</v>
      </c>
      <c r="AC663" s="524"/>
      <c r="AE663" s="519"/>
      <c r="AF663" s="519"/>
      <c r="AH663" s="499" t="str">
        <f t="shared" si="271"/>
        <v/>
      </c>
    </row>
    <row r="664" spans="1:34" ht="14.25" thickTop="1" thickBot="1" x14ac:dyDescent="0.25">
      <c r="A664" s="163"/>
      <c r="B664" s="164"/>
      <c r="C664" s="165"/>
      <c r="D664" s="166"/>
      <c r="E664" s="166"/>
      <c r="F664" s="167"/>
      <c r="G664" s="168"/>
      <c r="H664" s="168"/>
      <c r="I664" s="168"/>
      <c r="J664" s="168"/>
      <c r="K664" s="168"/>
      <c r="L664" s="168"/>
      <c r="M664" s="169" t="str">
        <f>IF(SUM(G664:L664)&gt;0.00001,M663+G664-H664+K664-L664,"")</f>
        <v/>
      </c>
      <c r="N664" s="534"/>
      <c r="O664" s="534"/>
      <c r="Q664" s="513"/>
      <c r="T664" s="522">
        <f t="shared" si="264"/>
        <v>0</v>
      </c>
      <c r="U664" s="523">
        <f t="shared" si="265"/>
        <v>0</v>
      </c>
      <c r="V664" s="522">
        <f t="shared" si="266"/>
        <v>0</v>
      </c>
      <c r="W664" s="523">
        <f t="shared" si="267"/>
        <v>0</v>
      </c>
      <c r="X664" s="522">
        <f t="shared" si="268"/>
        <v>0</v>
      </c>
      <c r="Y664" s="523">
        <f t="shared" si="269"/>
        <v>0</v>
      </c>
      <c r="AA664" s="517"/>
      <c r="AB664" s="517"/>
      <c r="AC664" s="530"/>
      <c r="AE664" s="519"/>
      <c r="AF664" s="519"/>
      <c r="AH664" s="499" t="str">
        <f t="shared" si="271"/>
        <v/>
      </c>
    </row>
    <row r="665" spans="1:34" ht="13.5" thickTop="1" x14ac:dyDescent="0.2">
      <c r="A665" s="702" t="s">
        <v>15</v>
      </c>
      <c r="B665" s="703"/>
      <c r="C665" s="703"/>
      <c r="D665" s="703"/>
      <c r="E665" s="703"/>
      <c r="F665" s="703"/>
      <c r="G665" s="708" t="s">
        <v>9</v>
      </c>
      <c r="H665" s="708"/>
      <c r="I665" s="697" t="str">
        <f>I8</f>
        <v>BANCA XXXX</v>
      </c>
      <c r="J665" s="698"/>
      <c r="K665" s="696" t="str">
        <f>K8</f>
        <v>BANCA Agricola pop</v>
      </c>
      <c r="L665" s="696"/>
      <c r="M665" s="692" t="s">
        <v>7</v>
      </c>
      <c r="N665" s="505"/>
      <c r="O665" s="505"/>
      <c r="Q665" s="513"/>
      <c r="T665" s="522" t="str">
        <f t="shared" si="264"/>
        <v>C A S S A</v>
      </c>
      <c r="U665" s="523">
        <f t="shared" si="265"/>
        <v>0</v>
      </c>
      <c r="V665" s="522" t="str">
        <f t="shared" si="266"/>
        <v>BANCA XXXX</v>
      </c>
      <c r="W665" s="523">
        <f t="shared" si="267"/>
        <v>0</v>
      </c>
      <c r="X665" s="522" t="str">
        <f t="shared" si="268"/>
        <v>BANCA Agricola pop</v>
      </c>
      <c r="Y665" s="523">
        <f t="shared" si="269"/>
        <v>0</v>
      </c>
      <c r="AA665" s="517"/>
      <c r="AB665" s="517"/>
      <c r="AC665" s="530"/>
      <c r="AE665" s="519"/>
      <c r="AF665" s="519"/>
      <c r="AH665" s="499" t="str">
        <f t="shared" si="271"/>
        <v/>
      </c>
    </row>
    <row r="666" spans="1:34" x14ac:dyDescent="0.2">
      <c r="A666" s="704"/>
      <c r="B666" s="705"/>
      <c r="C666" s="705"/>
      <c r="D666" s="705"/>
      <c r="E666" s="705"/>
      <c r="F666" s="705"/>
      <c r="G666" s="152" t="s">
        <v>2</v>
      </c>
      <c r="H666" s="152" t="s">
        <v>3</v>
      </c>
      <c r="I666" s="152" t="s">
        <v>2</v>
      </c>
      <c r="J666" s="152" t="s">
        <v>3</v>
      </c>
      <c r="K666" s="152" t="s">
        <v>2</v>
      </c>
      <c r="L666" s="152" t="s">
        <v>3</v>
      </c>
      <c r="M666" s="693"/>
      <c r="N666" s="505"/>
      <c r="O666" s="505"/>
      <c r="Q666" s="513"/>
      <c r="T666" s="522" t="str">
        <f t="shared" si="264"/>
        <v>ENTRATE</v>
      </c>
      <c r="U666" s="523" t="str">
        <f t="shared" si="265"/>
        <v>USCITE</v>
      </c>
      <c r="V666" s="522" t="str">
        <f t="shared" si="266"/>
        <v>ENTRATE</v>
      </c>
      <c r="W666" s="523" t="str">
        <f t="shared" si="267"/>
        <v>USCITE</v>
      </c>
      <c r="X666" s="522" t="str">
        <f t="shared" si="268"/>
        <v>ENTRATE</v>
      </c>
      <c r="Y666" s="523" t="str">
        <f t="shared" si="269"/>
        <v>USCITE</v>
      </c>
      <c r="AA666" s="517"/>
      <c r="AB666" s="517"/>
      <c r="AC666" s="530"/>
      <c r="AE666" s="519"/>
      <c r="AF666" s="519"/>
      <c r="AH666" s="499" t="str">
        <f t="shared" si="271"/>
        <v/>
      </c>
    </row>
    <row r="667" spans="1:34" x14ac:dyDescent="0.2">
      <c r="A667" s="694" t="s">
        <v>12</v>
      </c>
      <c r="B667" s="695"/>
      <c r="C667" s="695"/>
      <c r="D667" s="695"/>
      <c r="E667" s="695"/>
      <c r="F667" s="695"/>
      <c r="G667" s="153">
        <f t="shared" ref="G667:L667" si="273">SUM(G638:G663)</f>
        <v>0</v>
      </c>
      <c r="H667" s="153">
        <f t="shared" si="273"/>
        <v>0</v>
      </c>
      <c r="I667" s="153">
        <f t="shared" si="273"/>
        <v>0</v>
      </c>
      <c r="J667" s="153">
        <f t="shared" si="273"/>
        <v>0</v>
      </c>
      <c r="K667" s="153">
        <f t="shared" si="273"/>
        <v>0</v>
      </c>
      <c r="L667" s="153">
        <f t="shared" si="273"/>
        <v>0</v>
      </c>
      <c r="M667" s="154">
        <f>G667-H667+I667-J667+K667-L667</f>
        <v>0</v>
      </c>
      <c r="N667" s="534"/>
      <c r="O667" s="534"/>
      <c r="Q667" s="513"/>
      <c r="T667" s="522">
        <f t="shared" si="264"/>
        <v>0</v>
      </c>
      <c r="U667" s="523">
        <f t="shared" si="265"/>
        <v>0</v>
      </c>
      <c r="V667" s="522">
        <f t="shared" si="266"/>
        <v>0</v>
      </c>
      <c r="W667" s="523">
        <f t="shared" si="267"/>
        <v>0</v>
      </c>
      <c r="X667" s="522">
        <f t="shared" si="268"/>
        <v>0</v>
      </c>
      <c r="Y667" s="523">
        <f t="shared" si="269"/>
        <v>0</v>
      </c>
      <c r="AA667" s="517"/>
      <c r="AB667" s="517"/>
      <c r="AC667" s="530"/>
      <c r="AE667" s="519"/>
      <c r="AF667" s="519"/>
      <c r="AH667" s="499" t="str">
        <f t="shared" si="271"/>
        <v/>
      </c>
    </row>
    <row r="668" spans="1:34" x14ac:dyDescent="0.2">
      <c r="A668" s="694" t="s">
        <v>14</v>
      </c>
      <c r="B668" s="695"/>
      <c r="C668" s="695"/>
      <c r="D668" s="695"/>
      <c r="E668" s="695"/>
      <c r="F668" s="695"/>
      <c r="G668" s="153">
        <f t="shared" ref="G668:M668" si="274">G636</f>
        <v>434.24</v>
      </c>
      <c r="H668" s="153">
        <f t="shared" si="274"/>
        <v>0</v>
      </c>
      <c r="I668" s="153">
        <f t="shared" si="274"/>
        <v>17740.45</v>
      </c>
      <c r="J668" s="153">
        <f t="shared" si="274"/>
        <v>29.94</v>
      </c>
      <c r="K668" s="153">
        <f t="shared" si="274"/>
        <v>95.99</v>
      </c>
      <c r="L668" s="153">
        <f t="shared" si="274"/>
        <v>0</v>
      </c>
      <c r="M668" s="154">
        <f t="shared" si="274"/>
        <v>18240.740000000005</v>
      </c>
      <c r="N668" s="534"/>
      <c r="O668" s="534"/>
      <c r="Q668" s="513"/>
      <c r="T668" s="522">
        <f t="shared" si="264"/>
        <v>434.24</v>
      </c>
      <c r="U668" s="523">
        <f t="shared" si="265"/>
        <v>0</v>
      </c>
      <c r="V668" s="522">
        <f t="shared" si="266"/>
        <v>17740.45</v>
      </c>
      <c r="W668" s="523">
        <f t="shared" si="267"/>
        <v>29.94</v>
      </c>
      <c r="X668" s="522">
        <f t="shared" si="268"/>
        <v>95.99</v>
      </c>
      <c r="Y668" s="523">
        <f t="shared" si="269"/>
        <v>0</v>
      </c>
      <c r="AA668" s="517"/>
      <c r="AB668" s="517"/>
      <c r="AC668" s="530"/>
      <c r="AE668" s="519"/>
      <c r="AF668" s="519"/>
      <c r="AH668" s="499" t="str">
        <f t="shared" si="271"/>
        <v/>
      </c>
    </row>
    <row r="669" spans="1:34" x14ac:dyDescent="0.2">
      <c r="A669" s="700" t="s">
        <v>13</v>
      </c>
      <c r="B669" s="701"/>
      <c r="C669" s="701"/>
      <c r="D669" s="701"/>
      <c r="E669" s="701"/>
      <c r="F669" s="701"/>
      <c r="G669" s="153">
        <f t="shared" ref="G669:M669" si="275">G667+G668</f>
        <v>434.24</v>
      </c>
      <c r="H669" s="153">
        <f t="shared" si="275"/>
        <v>0</v>
      </c>
      <c r="I669" s="153">
        <f t="shared" si="275"/>
        <v>17740.45</v>
      </c>
      <c r="J669" s="153">
        <f t="shared" si="275"/>
        <v>29.94</v>
      </c>
      <c r="K669" s="153">
        <f t="shared" si="275"/>
        <v>95.99</v>
      </c>
      <c r="L669" s="153">
        <f t="shared" si="275"/>
        <v>0</v>
      </c>
      <c r="M669" s="154">
        <f t="shared" si="275"/>
        <v>18240.740000000005</v>
      </c>
      <c r="N669" s="534"/>
      <c r="O669" s="534"/>
      <c r="Q669" s="513"/>
      <c r="T669" s="522">
        <f t="shared" si="264"/>
        <v>434.24</v>
      </c>
      <c r="U669" s="523">
        <f t="shared" si="265"/>
        <v>0</v>
      </c>
      <c r="V669" s="522">
        <f t="shared" si="266"/>
        <v>17740.45</v>
      </c>
      <c r="W669" s="523">
        <f t="shared" si="267"/>
        <v>29.94</v>
      </c>
      <c r="X669" s="522">
        <f t="shared" si="268"/>
        <v>95.99</v>
      </c>
      <c r="Y669" s="523">
        <f t="shared" si="269"/>
        <v>0</v>
      </c>
      <c r="AA669" s="517"/>
      <c r="AB669" s="517"/>
      <c r="AC669" s="530"/>
      <c r="AE669" s="519"/>
      <c r="AF669" s="519"/>
      <c r="AH669" s="499" t="str">
        <f t="shared" si="271"/>
        <v/>
      </c>
    </row>
    <row r="670" spans="1:34" ht="13.5" thickBot="1" x14ac:dyDescent="0.25">
      <c r="A670" s="706" t="s">
        <v>16</v>
      </c>
      <c r="B670" s="707"/>
      <c r="C670" s="707"/>
      <c r="D670" s="707"/>
      <c r="E670" s="707"/>
      <c r="F670" s="707"/>
      <c r="G670" s="699">
        <f>G669-H669</f>
        <v>434.24</v>
      </c>
      <c r="H670" s="699"/>
      <c r="I670" s="699">
        <f>I669-J669</f>
        <v>17710.510000000002</v>
      </c>
      <c r="J670" s="699"/>
      <c r="K670" s="699">
        <f>K669-L669</f>
        <v>95.99</v>
      </c>
      <c r="L670" s="699"/>
      <c r="M670" s="155">
        <f>G670+I670+K670</f>
        <v>18240.740000000005</v>
      </c>
      <c r="N670" s="536"/>
      <c r="O670" s="536"/>
      <c r="Q670" s="513"/>
      <c r="T670" s="522">
        <f t="shared" ref="T670:T701" si="276">IF(R670="ee",G670,IF(R670="-u",G670,IF(R670="",G670,IF(R670="ra",G670,IF(R670="pr",G670,"")))))</f>
        <v>434.24</v>
      </c>
      <c r="U670" s="523">
        <f t="shared" ref="U670:U701" si="277">IF(R670="uu",H670,IF(R670="-e",H670,IF(R670="",H670,IF(R670="rp",H670,IF(R670="ve",H670,"")))))</f>
        <v>0</v>
      </c>
      <c r="V670" s="522">
        <f t="shared" ref="V670:V701" si="278">IF(R670="ee",I670,IF(R670="-u",I670,IF(R670="",I670,IF(R670="ra",I670,IF(R670="ve",I670,"")))))</f>
        <v>17710.510000000002</v>
      </c>
      <c r="W670" s="523">
        <f t="shared" ref="W670:W701" si="279">IF(R670="uu",J670,IF(R670="-e",J670,IF(R670="",J670,IF(R670="rp",J670,IF(R670="pr",J670,"")))))</f>
        <v>0</v>
      </c>
      <c r="X670" s="522">
        <f t="shared" ref="X670:X701" si="280">IF(R670="ee",K670,IF(R670="-u",K670,IF(R670="",K670,IF(R670="ra",K670,IF(R670="ve",K670,"")))))</f>
        <v>95.99</v>
      </c>
      <c r="Y670" s="523">
        <f t="shared" ref="Y670:Y701" si="281">IF(R670="uu",L670,IF(R670="-e",L670,IF(R670="",L670,IF(R670="rp",L670,IF(R670="pr",L670,"")))))</f>
        <v>0</v>
      </c>
      <c r="AA670" s="517"/>
      <c r="AB670" s="517"/>
      <c r="AC670" s="530"/>
      <c r="AE670" s="519"/>
      <c r="AF670" s="519"/>
      <c r="AH670" s="499" t="str">
        <f t="shared" si="271"/>
        <v/>
      </c>
    </row>
    <row r="671" spans="1:34" ht="13.5" thickTop="1" x14ac:dyDescent="0.2">
      <c r="A671" s="160"/>
      <c r="B671" s="156" t="str">
        <f>IF(Q671&gt;0.00001,B663+1,"")</f>
        <v/>
      </c>
      <c r="C671" s="128" t="b">
        <f t="shared" ref="C671:C696" si="282">IF(G671+I671+K671&gt;0,"e",IF(H671+J671+L671&gt;0,"u",IF(G671+H671+I671+J671+K671+L671&lt;0,"")))</f>
        <v>0</v>
      </c>
      <c r="D671" s="161"/>
      <c r="E671" s="143" t="b">
        <f t="shared" ref="E671:E696" si="283">IF(Q671&gt;0.0001,1)</f>
        <v>0</v>
      </c>
      <c r="F671" s="137" t="str">
        <f t="shared" ref="F671:F696" si="284">AH671</f>
        <v/>
      </c>
      <c r="G671" s="157"/>
      <c r="H671" s="158"/>
      <c r="I671" s="157"/>
      <c r="J671" s="158"/>
      <c r="K671" s="157"/>
      <c r="L671" s="158"/>
      <c r="M671" s="159" t="str">
        <f t="shared" ref="M671:M696" si="285">IF(SUM(G671:L671)&gt;0.00001,M670+G671-H671+I671-J671+K671-L671,"")</f>
        <v/>
      </c>
      <c r="N671" s="534"/>
      <c r="O671" s="534"/>
      <c r="Q671" s="513">
        <f t="shared" ref="Q671:Q696" si="286">SUM(G671:L671)</f>
        <v>0</v>
      </c>
      <c r="R671" s="499" t="str">
        <f t="shared" ref="R671:R696" si="287">LEFT(F671,2)</f>
        <v/>
      </c>
      <c r="T671" s="522">
        <f t="shared" si="276"/>
        <v>0</v>
      </c>
      <c r="U671" s="523">
        <f t="shared" si="277"/>
        <v>0</v>
      </c>
      <c r="V671" s="522">
        <f t="shared" si="278"/>
        <v>0</v>
      </c>
      <c r="W671" s="523">
        <f t="shared" si="279"/>
        <v>0</v>
      </c>
      <c r="X671" s="522">
        <f t="shared" si="280"/>
        <v>0</v>
      </c>
      <c r="Y671" s="523">
        <f t="shared" si="281"/>
        <v>0</v>
      </c>
      <c r="AA671" s="517"/>
      <c r="AB671" s="517" t="e">
        <f t="shared" ref="AB671:AB696" si="288">$AA$11+M671</f>
        <v>#VALUE!</v>
      </c>
      <c r="AC671" s="524"/>
      <c r="AE671" s="519"/>
      <c r="AF671" s="519"/>
      <c r="AH671" s="499" t="str">
        <f t="shared" si="271"/>
        <v/>
      </c>
    </row>
    <row r="672" spans="1:34" x14ac:dyDescent="0.2">
      <c r="A672" s="134"/>
      <c r="B672" s="135" t="str">
        <f t="shared" ref="B672:B696" si="289">IF(Q672&gt;0.00001,B671+1,"")</f>
        <v/>
      </c>
      <c r="C672" s="128" t="b">
        <f t="shared" si="282"/>
        <v>0</v>
      </c>
      <c r="D672" s="136"/>
      <c r="E672" s="143" t="b">
        <f t="shared" si="283"/>
        <v>0</v>
      </c>
      <c r="F672" s="137" t="str">
        <f t="shared" si="284"/>
        <v/>
      </c>
      <c r="G672" s="138"/>
      <c r="H672" s="139"/>
      <c r="I672" s="138"/>
      <c r="J672" s="139"/>
      <c r="K672" s="138"/>
      <c r="L672" s="139"/>
      <c r="M672" s="140" t="str">
        <f t="shared" si="285"/>
        <v/>
      </c>
      <c r="N672" s="534"/>
      <c r="O672" s="534"/>
      <c r="Q672" s="513">
        <f t="shared" si="286"/>
        <v>0</v>
      </c>
      <c r="R672" s="499" t="str">
        <f t="shared" si="287"/>
        <v/>
      </c>
      <c r="T672" s="522">
        <f t="shared" si="276"/>
        <v>0</v>
      </c>
      <c r="U672" s="523">
        <f t="shared" si="277"/>
        <v>0</v>
      </c>
      <c r="V672" s="522">
        <f t="shared" si="278"/>
        <v>0</v>
      </c>
      <c r="W672" s="523">
        <f t="shared" si="279"/>
        <v>0</v>
      </c>
      <c r="X672" s="522">
        <f t="shared" si="280"/>
        <v>0</v>
      </c>
      <c r="Y672" s="523">
        <f t="shared" si="281"/>
        <v>0</v>
      </c>
      <c r="AA672" s="517"/>
      <c r="AB672" s="517" t="e">
        <f t="shared" si="288"/>
        <v>#VALUE!</v>
      </c>
      <c r="AC672" s="524"/>
      <c r="AE672" s="519"/>
      <c r="AF672" s="519"/>
      <c r="AH672" s="499" t="str">
        <f t="shared" si="271"/>
        <v/>
      </c>
    </row>
    <row r="673" spans="1:34" x14ac:dyDescent="0.2">
      <c r="A673" s="134"/>
      <c r="B673" s="135" t="str">
        <f t="shared" si="289"/>
        <v/>
      </c>
      <c r="C673" s="128" t="b">
        <f t="shared" si="282"/>
        <v>0</v>
      </c>
      <c r="D673" s="136"/>
      <c r="E673" s="143" t="b">
        <f t="shared" si="283"/>
        <v>0</v>
      </c>
      <c r="F673" s="137" t="str">
        <f t="shared" si="284"/>
        <v/>
      </c>
      <c r="G673" s="138"/>
      <c r="H673" s="139"/>
      <c r="I673" s="138"/>
      <c r="J673" s="139"/>
      <c r="K673" s="138"/>
      <c r="L673" s="139"/>
      <c r="M673" s="140" t="str">
        <f t="shared" si="285"/>
        <v/>
      </c>
      <c r="N673" s="534"/>
      <c r="O673" s="534"/>
      <c r="Q673" s="513">
        <f t="shared" si="286"/>
        <v>0</v>
      </c>
      <c r="R673" s="499" t="str">
        <f t="shared" si="287"/>
        <v/>
      </c>
      <c r="T673" s="522">
        <f t="shared" si="276"/>
        <v>0</v>
      </c>
      <c r="U673" s="523">
        <f t="shared" si="277"/>
        <v>0</v>
      </c>
      <c r="V673" s="522">
        <f t="shared" si="278"/>
        <v>0</v>
      </c>
      <c r="W673" s="523">
        <f t="shared" si="279"/>
        <v>0</v>
      </c>
      <c r="X673" s="522">
        <f t="shared" si="280"/>
        <v>0</v>
      </c>
      <c r="Y673" s="523">
        <f t="shared" si="281"/>
        <v>0</v>
      </c>
      <c r="AA673" s="517"/>
      <c r="AB673" s="517" t="e">
        <f t="shared" si="288"/>
        <v>#VALUE!</v>
      </c>
      <c r="AC673" s="524"/>
      <c r="AE673" s="519"/>
      <c r="AF673" s="519"/>
      <c r="AH673" s="499" t="str">
        <f t="shared" si="271"/>
        <v/>
      </c>
    </row>
    <row r="674" spans="1:34" x14ac:dyDescent="0.2">
      <c r="A674" s="134"/>
      <c r="B674" s="135" t="str">
        <f t="shared" si="289"/>
        <v/>
      </c>
      <c r="C674" s="128" t="b">
        <f t="shared" si="282"/>
        <v>0</v>
      </c>
      <c r="D674" s="136"/>
      <c r="E674" s="143" t="b">
        <f t="shared" si="283"/>
        <v>0</v>
      </c>
      <c r="F674" s="137" t="str">
        <f t="shared" si="284"/>
        <v/>
      </c>
      <c r="G674" s="138"/>
      <c r="H674" s="139"/>
      <c r="I674" s="138"/>
      <c r="J674" s="139"/>
      <c r="K674" s="138"/>
      <c r="L674" s="139"/>
      <c r="M674" s="140" t="str">
        <f t="shared" si="285"/>
        <v/>
      </c>
      <c r="N674" s="534"/>
      <c r="O674" s="534"/>
      <c r="Q674" s="513">
        <f t="shared" si="286"/>
        <v>0</v>
      </c>
      <c r="R674" s="499" t="str">
        <f t="shared" si="287"/>
        <v/>
      </c>
      <c r="T674" s="522">
        <f t="shared" si="276"/>
        <v>0</v>
      </c>
      <c r="U674" s="523">
        <f t="shared" si="277"/>
        <v>0</v>
      </c>
      <c r="V674" s="522">
        <f t="shared" si="278"/>
        <v>0</v>
      </c>
      <c r="W674" s="523">
        <f t="shared" si="279"/>
        <v>0</v>
      </c>
      <c r="X674" s="522">
        <f t="shared" si="280"/>
        <v>0</v>
      </c>
      <c r="Y674" s="523">
        <f t="shared" si="281"/>
        <v>0</v>
      </c>
      <c r="AA674" s="517"/>
      <c r="AB674" s="517" t="e">
        <f t="shared" si="288"/>
        <v>#VALUE!</v>
      </c>
      <c r="AC674" s="524"/>
      <c r="AE674" s="519"/>
      <c r="AF674" s="519"/>
      <c r="AH674" s="499" t="str">
        <f t="shared" si="271"/>
        <v/>
      </c>
    </row>
    <row r="675" spans="1:34" x14ac:dyDescent="0.2">
      <c r="A675" s="134"/>
      <c r="B675" s="135" t="str">
        <f t="shared" si="289"/>
        <v/>
      </c>
      <c r="C675" s="128" t="b">
        <f t="shared" si="282"/>
        <v>0</v>
      </c>
      <c r="D675" s="136"/>
      <c r="E675" s="143" t="b">
        <f t="shared" si="283"/>
        <v>0</v>
      </c>
      <c r="F675" s="137" t="str">
        <f t="shared" si="284"/>
        <v/>
      </c>
      <c r="G675" s="138"/>
      <c r="H675" s="139"/>
      <c r="I675" s="138"/>
      <c r="J675" s="139"/>
      <c r="K675" s="138"/>
      <c r="L675" s="139"/>
      <c r="M675" s="140" t="str">
        <f t="shared" si="285"/>
        <v/>
      </c>
      <c r="N675" s="534"/>
      <c r="O675" s="534"/>
      <c r="Q675" s="513">
        <f t="shared" si="286"/>
        <v>0</v>
      </c>
      <c r="R675" s="499" t="str">
        <f t="shared" si="287"/>
        <v/>
      </c>
      <c r="T675" s="522">
        <f t="shared" si="276"/>
        <v>0</v>
      </c>
      <c r="U675" s="523">
        <f t="shared" si="277"/>
        <v>0</v>
      </c>
      <c r="V675" s="522">
        <f t="shared" si="278"/>
        <v>0</v>
      </c>
      <c r="W675" s="523">
        <f t="shared" si="279"/>
        <v>0</v>
      </c>
      <c r="X675" s="522">
        <f t="shared" si="280"/>
        <v>0</v>
      </c>
      <c r="Y675" s="523">
        <f t="shared" si="281"/>
        <v>0</v>
      </c>
      <c r="AA675" s="517"/>
      <c r="AB675" s="517" t="e">
        <f t="shared" si="288"/>
        <v>#VALUE!</v>
      </c>
      <c r="AC675" s="524"/>
      <c r="AE675" s="519"/>
      <c r="AF675" s="519"/>
      <c r="AH675" s="499" t="str">
        <f t="shared" si="271"/>
        <v/>
      </c>
    </row>
    <row r="676" spans="1:34" x14ac:dyDescent="0.2">
      <c r="A676" s="134"/>
      <c r="B676" s="135" t="str">
        <f t="shared" si="289"/>
        <v/>
      </c>
      <c r="C676" s="128" t="b">
        <f t="shared" si="282"/>
        <v>0</v>
      </c>
      <c r="D676" s="136"/>
      <c r="E676" s="143" t="b">
        <f t="shared" si="283"/>
        <v>0</v>
      </c>
      <c r="F676" s="137" t="str">
        <f t="shared" si="284"/>
        <v/>
      </c>
      <c r="G676" s="138"/>
      <c r="H676" s="139"/>
      <c r="I676" s="138"/>
      <c r="J676" s="139"/>
      <c r="K676" s="138"/>
      <c r="L676" s="139"/>
      <c r="M676" s="140" t="str">
        <f t="shared" si="285"/>
        <v/>
      </c>
      <c r="N676" s="534"/>
      <c r="O676" s="534"/>
      <c r="Q676" s="513">
        <f t="shared" si="286"/>
        <v>0</v>
      </c>
      <c r="R676" s="499" t="str">
        <f t="shared" si="287"/>
        <v/>
      </c>
      <c r="T676" s="522">
        <f t="shared" si="276"/>
        <v>0</v>
      </c>
      <c r="U676" s="523">
        <f t="shared" si="277"/>
        <v>0</v>
      </c>
      <c r="V676" s="522">
        <f t="shared" si="278"/>
        <v>0</v>
      </c>
      <c r="W676" s="523">
        <f t="shared" si="279"/>
        <v>0</v>
      </c>
      <c r="X676" s="522">
        <f t="shared" si="280"/>
        <v>0</v>
      </c>
      <c r="Y676" s="523">
        <f t="shared" si="281"/>
        <v>0</v>
      </c>
      <c r="AA676" s="517"/>
      <c r="AB676" s="517" t="e">
        <f t="shared" si="288"/>
        <v>#VALUE!</v>
      </c>
      <c r="AC676" s="524"/>
      <c r="AE676" s="519"/>
      <c r="AF676" s="519"/>
      <c r="AH676" s="499" t="str">
        <f t="shared" si="271"/>
        <v/>
      </c>
    </row>
    <row r="677" spans="1:34" x14ac:dyDescent="0.2">
      <c r="A677" s="134"/>
      <c r="B677" s="135" t="str">
        <f t="shared" si="289"/>
        <v/>
      </c>
      <c r="C677" s="128" t="b">
        <f t="shared" si="282"/>
        <v>0</v>
      </c>
      <c r="D677" s="136"/>
      <c r="E677" s="143" t="b">
        <f t="shared" si="283"/>
        <v>0</v>
      </c>
      <c r="F677" s="137" t="str">
        <f t="shared" si="284"/>
        <v/>
      </c>
      <c r="G677" s="138"/>
      <c r="H677" s="139"/>
      <c r="I677" s="138"/>
      <c r="J677" s="139"/>
      <c r="K677" s="138"/>
      <c r="L677" s="139"/>
      <c r="M677" s="140" t="str">
        <f t="shared" si="285"/>
        <v/>
      </c>
      <c r="N677" s="534"/>
      <c r="O677" s="534"/>
      <c r="Q677" s="513">
        <f t="shared" si="286"/>
        <v>0</v>
      </c>
      <c r="R677" s="499" t="str">
        <f t="shared" si="287"/>
        <v/>
      </c>
      <c r="T677" s="522">
        <f t="shared" si="276"/>
        <v>0</v>
      </c>
      <c r="U677" s="523">
        <f t="shared" si="277"/>
        <v>0</v>
      </c>
      <c r="V677" s="522">
        <f t="shared" si="278"/>
        <v>0</v>
      </c>
      <c r="W677" s="523">
        <f t="shared" si="279"/>
        <v>0</v>
      </c>
      <c r="X677" s="522">
        <f t="shared" si="280"/>
        <v>0</v>
      </c>
      <c r="Y677" s="523">
        <f t="shared" si="281"/>
        <v>0</v>
      </c>
      <c r="AA677" s="517"/>
      <c r="AB677" s="517" t="e">
        <f t="shared" si="288"/>
        <v>#VALUE!</v>
      </c>
      <c r="AC677" s="524"/>
      <c r="AE677" s="519"/>
      <c r="AF677" s="519"/>
      <c r="AH677" s="499" t="str">
        <f t="shared" si="271"/>
        <v/>
      </c>
    </row>
    <row r="678" spans="1:34" x14ac:dyDescent="0.2">
      <c r="A678" s="134"/>
      <c r="B678" s="135" t="str">
        <f t="shared" si="289"/>
        <v/>
      </c>
      <c r="C678" s="128" t="b">
        <f t="shared" si="282"/>
        <v>0</v>
      </c>
      <c r="D678" s="136"/>
      <c r="E678" s="143" t="b">
        <f t="shared" si="283"/>
        <v>0</v>
      </c>
      <c r="F678" s="137" t="str">
        <f t="shared" si="284"/>
        <v/>
      </c>
      <c r="G678" s="138"/>
      <c r="H678" s="139"/>
      <c r="I678" s="138"/>
      <c r="J678" s="139"/>
      <c r="K678" s="138"/>
      <c r="L678" s="139"/>
      <c r="M678" s="140" t="str">
        <f t="shared" si="285"/>
        <v/>
      </c>
      <c r="N678" s="534"/>
      <c r="O678" s="534"/>
      <c r="Q678" s="513">
        <f t="shared" si="286"/>
        <v>0</v>
      </c>
      <c r="R678" s="499" t="str">
        <f t="shared" si="287"/>
        <v/>
      </c>
      <c r="T678" s="522">
        <f t="shared" si="276"/>
        <v>0</v>
      </c>
      <c r="U678" s="523">
        <f t="shared" si="277"/>
        <v>0</v>
      </c>
      <c r="V678" s="522">
        <f t="shared" si="278"/>
        <v>0</v>
      </c>
      <c r="W678" s="523">
        <f t="shared" si="279"/>
        <v>0</v>
      </c>
      <c r="X678" s="522">
        <f t="shared" si="280"/>
        <v>0</v>
      </c>
      <c r="Y678" s="523">
        <f t="shared" si="281"/>
        <v>0</v>
      </c>
      <c r="AA678" s="517"/>
      <c r="AB678" s="517" t="e">
        <f t="shared" si="288"/>
        <v>#VALUE!</v>
      </c>
      <c r="AC678" s="524"/>
      <c r="AE678" s="519"/>
      <c r="AF678" s="519"/>
      <c r="AH678" s="499" t="str">
        <f t="shared" si="271"/>
        <v/>
      </c>
    </row>
    <row r="679" spans="1:34" x14ac:dyDescent="0.2">
      <c r="A679" s="134"/>
      <c r="B679" s="135" t="str">
        <f t="shared" si="289"/>
        <v/>
      </c>
      <c r="C679" s="128" t="b">
        <f t="shared" si="282"/>
        <v>0</v>
      </c>
      <c r="D679" s="136"/>
      <c r="E679" s="143" t="b">
        <f t="shared" si="283"/>
        <v>0</v>
      </c>
      <c r="F679" s="137" t="str">
        <f t="shared" si="284"/>
        <v/>
      </c>
      <c r="G679" s="138"/>
      <c r="H679" s="139"/>
      <c r="I679" s="138"/>
      <c r="J679" s="139"/>
      <c r="K679" s="138"/>
      <c r="L679" s="139"/>
      <c r="M679" s="140" t="str">
        <f t="shared" si="285"/>
        <v/>
      </c>
      <c r="N679" s="534"/>
      <c r="O679" s="534"/>
      <c r="Q679" s="513">
        <f t="shared" si="286"/>
        <v>0</v>
      </c>
      <c r="R679" s="499" t="str">
        <f t="shared" si="287"/>
        <v/>
      </c>
      <c r="T679" s="522">
        <f t="shared" si="276"/>
        <v>0</v>
      </c>
      <c r="U679" s="523">
        <f t="shared" si="277"/>
        <v>0</v>
      </c>
      <c r="V679" s="522">
        <f t="shared" si="278"/>
        <v>0</v>
      </c>
      <c r="W679" s="523">
        <f t="shared" si="279"/>
        <v>0</v>
      </c>
      <c r="X679" s="522">
        <f t="shared" si="280"/>
        <v>0</v>
      </c>
      <c r="Y679" s="523">
        <f t="shared" si="281"/>
        <v>0</v>
      </c>
      <c r="AA679" s="517"/>
      <c r="AB679" s="517" t="e">
        <f t="shared" si="288"/>
        <v>#VALUE!</v>
      </c>
      <c r="AC679" s="524"/>
      <c r="AE679" s="519"/>
      <c r="AF679" s="519"/>
      <c r="AH679" s="499" t="str">
        <f t="shared" si="271"/>
        <v/>
      </c>
    </row>
    <row r="680" spans="1:34" x14ac:dyDescent="0.2">
      <c r="A680" s="134"/>
      <c r="B680" s="135" t="str">
        <f t="shared" si="289"/>
        <v/>
      </c>
      <c r="C680" s="128" t="b">
        <f t="shared" si="282"/>
        <v>0</v>
      </c>
      <c r="D680" s="136"/>
      <c r="E680" s="143" t="b">
        <f t="shared" si="283"/>
        <v>0</v>
      </c>
      <c r="F680" s="137" t="str">
        <f t="shared" si="284"/>
        <v/>
      </c>
      <c r="G680" s="138"/>
      <c r="H680" s="139"/>
      <c r="I680" s="138"/>
      <c r="J680" s="139"/>
      <c r="K680" s="138"/>
      <c r="L680" s="139"/>
      <c r="M680" s="140" t="str">
        <f t="shared" si="285"/>
        <v/>
      </c>
      <c r="N680" s="534"/>
      <c r="O680" s="534"/>
      <c r="Q680" s="513">
        <f t="shared" si="286"/>
        <v>0</v>
      </c>
      <c r="R680" s="499" t="str">
        <f t="shared" si="287"/>
        <v/>
      </c>
      <c r="T680" s="522">
        <f t="shared" si="276"/>
        <v>0</v>
      </c>
      <c r="U680" s="523">
        <f t="shared" si="277"/>
        <v>0</v>
      </c>
      <c r="V680" s="522">
        <f t="shared" si="278"/>
        <v>0</v>
      </c>
      <c r="W680" s="523">
        <f t="shared" si="279"/>
        <v>0</v>
      </c>
      <c r="X680" s="522">
        <f t="shared" si="280"/>
        <v>0</v>
      </c>
      <c r="Y680" s="523">
        <f t="shared" si="281"/>
        <v>0</v>
      </c>
      <c r="AA680" s="517"/>
      <c r="AB680" s="517" t="e">
        <f t="shared" si="288"/>
        <v>#VALUE!</v>
      </c>
      <c r="AC680" s="524"/>
      <c r="AE680" s="519"/>
      <c r="AF680" s="519"/>
      <c r="AH680" s="499" t="str">
        <f t="shared" si="271"/>
        <v/>
      </c>
    </row>
    <row r="681" spans="1:34" x14ac:dyDescent="0.2">
      <c r="A681" s="134"/>
      <c r="B681" s="135" t="str">
        <f t="shared" si="289"/>
        <v/>
      </c>
      <c r="C681" s="128" t="b">
        <f t="shared" si="282"/>
        <v>0</v>
      </c>
      <c r="D681" s="136"/>
      <c r="E681" s="143" t="b">
        <f t="shared" si="283"/>
        <v>0</v>
      </c>
      <c r="F681" s="137" t="str">
        <f t="shared" si="284"/>
        <v/>
      </c>
      <c r="G681" s="138"/>
      <c r="H681" s="139"/>
      <c r="I681" s="138"/>
      <c r="J681" s="139"/>
      <c r="K681" s="138"/>
      <c r="L681" s="139"/>
      <c r="M681" s="140" t="str">
        <f t="shared" si="285"/>
        <v/>
      </c>
      <c r="N681" s="534"/>
      <c r="O681" s="534"/>
      <c r="Q681" s="513">
        <f t="shared" si="286"/>
        <v>0</v>
      </c>
      <c r="R681" s="499" t="str">
        <f t="shared" si="287"/>
        <v/>
      </c>
      <c r="T681" s="522">
        <f t="shared" si="276"/>
        <v>0</v>
      </c>
      <c r="U681" s="523">
        <f t="shared" si="277"/>
        <v>0</v>
      </c>
      <c r="V681" s="522">
        <f t="shared" si="278"/>
        <v>0</v>
      </c>
      <c r="W681" s="523">
        <f t="shared" si="279"/>
        <v>0</v>
      </c>
      <c r="X681" s="522">
        <f t="shared" si="280"/>
        <v>0</v>
      </c>
      <c r="Y681" s="523">
        <f t="shared" si="281"/>
        <v>0</v>
      </c>
      <c r="AA681" s="517"/>
      <c r="AB681" s="517" t="e">
        <f t="shared" si="288"/>
        <v>#VALUE!</v>
      </c>
      <c r="AC681" s="524"/>
      <c r="AE681" s="519"/>
      <c r="AF681" s="519"/>
      <c r="AH681" s="499" t="str">
        <f t="shared" si="271"/>
        <v/>
      </c>
    </row>
    <row r="682" spans="1:34" x14ac:dyDescent="0.2">
      <c r="A682" s="134"/>
      <c r="B682" s="135" t="str">
        <f t="shared" si="289"/>
        <v/>
      </c>
      <c r="C682" s="128" t="b">
        <f t="shared" si="282"/>
        <v>0</v>
      </c>
      <c r="D682" s="136"/>
      <c r="E682" s="143" t="b">
        <f t="shared" si="283"/>
        <v>0</v>
      </c>
      <c r="F682" s="137" t="str">
        <f t="shared" si="284"/>
        <v/>
      </c>
      <c r="G682" s="138"/>
      <c r="H682" s="139"/>
      <c r="I682" s="138"/>
      <c r="J682" s="139"/>
      <c r="K682" s="138"/>
      <c r="L682" s="139"/>
      <c r="M682" s="140" t="str">
        <f t="shared" si="285"/>
        <v/>
      </c>
      <c r="N682" s="534"/>
      <c r="O682" s="534"/>
      <c r="Q682" s="513">
        <f t="shared" si="286"/>
        <v>0</v>
      </c>
      <c r="R682" s="499" t="str">
        <f t="shared" si="287"/>
        <v/>
      </c>
      <c r="T682" s="522">
        <f t="shared" si="276"/>
        <v>0</v>
      </c>
      <c r="U682" s="523">
        <f t="shared" si="277"/>
        <v>0</v>
      </c>
      <c r="V682" s="522">
        <f t="shared" si="278"/>
        <v>0</v>
      </c>
      <c r="W682" s="523">
        <f t="shared" si="279"/>
        <v>0</v>
      </c>
      <c r="X682" s="522">
        <f t="shared" si="280"/>
        <v>0</v>
      </c>
      <c r="Y682" s="523">
        <f t="shared" si="281"/>
        <v>0</v>
      </c>
      <c r="AA682" s="517"/>
      <c r="AB682" s="517" t="e">
        <f t="shared" si="288"/>
        <v>#VALUE!</v>
      </c>
      <c r="AC682" s="524"/>
      <c r="AE682" s="519"/>
      <c r="AF682" s="519"/>
      <c r="AH682" s="499" t="str">
        <f t="shared" si="271"/>
        <v/>
      </c>
    </row>
    <row r="683" spans="1:34" x14ac:dyDescent="0.2">
      <c r="A683" s="134"/>
      <c r="B683" s="135" t="str">
        <f t="shared" si="289"/>
        <v/>
      </c>
      <c r="C683" s="128" t="b">
        <f t="shared" si="282"/>
        <v>0</v>
      </c>
      <c r="D683" s="136"/>
      <c r="E683" s="143" t="b">
        <f t="shared" si="283"/>
        <v>0</v>
      </c>
      <c r="F683" s="137" t="str">
        <f t="shared" si="284"/>
        <v/>
      </c>
      <c r="G683" s="138"/>
      <c r="H683" s="139"/>
      <c r="I683" s="138"/>
      <c r="J683" s="139"/>
      <c r="K683" s="138"/>
      <c r="L683" s="139"/>
      <c r="M683" s="140" t="str">
        <f t="shared" si="285"/>
        <v/>
      </c>
      <c r="N683" s="534"/>
      <c r="O683" s="534"/>
      <c r="Q683" s="513">
        <f t="shared" si="286"/>
        <v>0</v>
      </c>
      <c r="R683" s="499" t="str">
        <f t="shared" si="287"/>
        <v/>
      </c>
      <c r="T683" s="522">
        <f t="shared" si="276"/>
        <v>0</v>
      </c>
      <c r="U683" s="523">
        <f t="shared" si="277"/>
        <v>0</v>
      </c>
      <c r="V683" s="522">
        <f t="shared" si="278"/>
        <v>0</v>
      </c>
      <c r="W683" s="523">
        <f t="shared" si="279"/>
        <v>0</v>
      </c>
      <c r="X683" s="522">
        <f t="shared" si="280"/>
        <v>0</v>
      </c>
      <c r="Y683" s="523">
        <f t="shared" si="281"/>
        <v>0</v>
      </c>
      <c r="AA683" s="517"/>
      <c r="AB683" s="517" t="e">
        <f t="shared" si="288"/>
        <v>#VALUE!</v>
      </c>
      <c r="AC683" s="524"/>
      <c r="AE683" s="519"/>
      <c r="AF683" s="519"/>
      <c r="AH683" s="499" t="str">
        <f t="shared" si="271"/>
        <v/>
      </c>
    </row>
    <row r="684" spans="1:34" x14ac:dyDescent="0.2">
      <c r="A684" s="134"/>
      <c r="B684" s="135" t="str">
        <f t="shared" si="289"/>
        <v/>
      </c>
      <c r="C684" s="128" t="b">
        <f t="shared" si="282"/>
        <v>0</v>
      </c>
      <c r="D684" s="136"/>
      <c r="E684" s="143" t="b">
        <f t="shared" si="283"/>
        <v>0</v>
      </c>
      <c r="F684" s="137" t="str">
        <f t="shared" si="284"/>
        <v/>
      </c>
      <c r="G684" s="138"/>
      <c r="H684" s="139"/>
      <c r="I684" s="138"/>
      <c r="J684" s="139"/>
      <c r="K684" s="138"/>
      <c r="L684" s="139"/>
      <c r="M684" s="140" t="str">
        <f t="shared" si="285"/>
        <v/>
      </c>
      <c r="N684" s="534"/>
      <c r="O684" s="534"/>
      <c r="Q684" s="513">
        <f t="shared" si="286"/>
        <v>0</v>
      </c>
      <c r="R684" s="499" t="str">
        <f t="shared" si="287"/>
        <v/>
      </c>
      <c r="T684" s="522">
        <f t="shared" si="276"/>
        <v>0</v>
      </c>
      <c r="U684" s="523">
        <f t="shared" si="277"/>
        <v>0</v>
      </c>
      <c r="V684" s="522">
        <f t="shared" si="278"/>
        <v>0</v>
      </c>
      <c r="W684" s="523">
        <f t="shared" si="279"/>
        <v>0</v>
      </c>
      <c r="X684" s="522">
        <f t="shared" si="280"/>
        <v>0</v>
      </c>
      <c r="Y684" s="523">
        <f t="shared" si="281"/>
        <v>0</v>
      </c>
      <c r="AA684" s="517"/>
      <c r="AB684" s="517" t="e">
        <f t="shared" si="288"/>
        <v>#VALUE!</v>
      </c>
      <c r="AC684" s="524"/>
      <c r="AE684" s="519"/>
      <c r="AF684" s="519"/>
      <c r="AH684" s="499" t="str">
        <f t="shared" si="271"/>
        <v/>
      </c>
    </row>
    <row r="685" spans="1:34" x14ac:dyDescent="0.2">
      <c r="A685" s="134"/>
      <c r="B685" s="135" t="str">
        <f t="shared" si="289"/>
        <v/>
      </c>
      <c r="C685" s="128" t="b">
        <f t="shared" si="282"/>
        <v>0</v>
      </c>
      <c r="D685" s="136"/>
      <c r="E685" s="143" t="b">
        <f t="shared" si="283"/>
        <v>0</v>
      </c>
      <c r="F685" s="137" t="str">
        <f t="shared" si="284"/>
        <v/>
      </c>
      <c r="G685" s="138"/>
      <c r="H685" s="139"/>
      <c r="I685" s="138"/>
      <c r="J685" s="139"/>
      <c r="K685" s="138"/>
      <c r="L685" s="139"/>
      <c r="M685" s="140" t="str">
        <f t="shared" si="285"/>
        <v/>
      </c>
      <c r="N685" s="534"/>
      <c r="O685" s="534"/>
      <c r="Q685" s="513">
        <f t="shared" si="286"/>
        <v>0</v>
      </c>
      <c r="R685" s="499" t="str">
        <f t="shared" si="287"/>
        <v/>
      </c>
      <c r="T685" s="522">
        <f t="shared" si="276"/>
        <v>0</v>
      </c>
      <c r="U685" s="523">
        <f t="shared" si="277"/>
        <v>0</v>
      </c>
      <c r="V685" s="522">
        <f t="shared" si="278"/>
        <v>0</v>
      </c>
      <c r="W685" s="523">
        <f t="shared" si="279"/>
        <v>0</v>
      </c>
      <c r="X685" s="522">
        <f t="shared" si="280"/>
        <v>0</v>
      </c>
      <c r="Y685" s="523">
        <f t="shared" si="281"/>
        <v>0</v>
      </c>
      <c r="AA685" s="517"/>
      <c r="AB685" s="517" t="e">
        <f t="shared" si="288"/>
        <v>#VALUE!</v>
      </c>
      <c r="AC685" s="524"/>
      <c r="AE685" s="519"/>
      <c r="AF685" s="519"/>
      <c r="AH685" s="499" t="str">
        <f t="shared" si="271"/>
        <v/>
      </c>
    </row>
    <row r="686" spans="1:34" x14ac:dyDescent="0.2">
      <c r="A686" s="134"/>
      <c r="B686" s="135" t="str">
        <f t="shared" si="289"/>
        <v/>
      </c>
      <c r="C686" s="128" t="b">
        <f t="shared" si="282"/>
        <v>0</v>
      </c>
      <c r="D686" s="136"/>
      <c r="E686" s="143" t="b">
        <f t="shared" si="283"/>
        <v>0</v>
      </c>
      <c r="F686" s="137" t="str">
        <f t="shared" si="284"/>
        <v/>
      </c>
      <c r="G686" s="138"/>
      <c r="H686" s="139"/>
      <c r="I686" s="138"/>
      <c r="J686" s="139"/>
      <c r="K686" s="138"/>
      <c r="L686" s="139"/>
      <c r="M686" s="140" t="str">
        <f t="shared" si="285"/>
        <v/>
      </c>
      <c r="N686" s="534"/>
      <c r="O686" s="534"/>
      <c r="Q686" s="513">
        <f t="shared" si="286"/>
        <v>0</v>
      </c>
      <c r="R686" s="499" t="str">
        <f t="shared" si="287"/>
        <v/>
      </c>
      <c r="T686" s="522">
        <f t="shared" si="276"/>
        <v>0</v>
      </c>
      <c r="U686" s="523">
        <f t="shared" si="277"/>
        <v>0</v>
      </c>
      <c r="V686" s="522">
        <f t="shared" si="278"/>
        <v>0</v>
      </c>
      <c r="W686" s="523">
        <f t="shared" si="279"/>
        <v>0</v>
      </c>
      <c r="X686" s="522">
        <f t="shared" si="280"/>
        <v>0</v>
      </c>
      <c r="Y686" s="523">
        <f t="shared" si="281"/>
        <v>0</v>
      </c>
      <c r="AA686" s="517"/>
      <c r="AB686" s="517" t="e">
        <f t="shared" si="288"/>
        <v>#VALUE!</v>
      </c>
      <c r="AC686" s="524"/>
      <c r="AE686" s="519"/>
      <c r="AF686" s="519"/>
      <c r="AH686" s="499" t="str">
        <f t="shared" si="271"/>
        <v/>
      </c>
    </row>
    <row r="687" spans="1:34" x14ac:dyDescent="0.2">
      <c r="A687" s="134"/>
      <c r="B687" s="135" t="str">
        <f t="shared" si="289"/>
        <v/>
      </c>
      <c r="C687" s="128" t="b">
        <f t="shared" si="282"/>
        <v>0</v>
      </c>
      <c r="D687" s="136"/>
      <c r="E687" s="143" t="b">
        <f t="shared" si="283"/>
        <v>0</v>
      </c>
      <c r="F687" s="137" t="str">
        <f t="shared" si="284"/>
        <v/>
      </c>
      <c r="G687" s="138"/>
      <c r="H687" s="139"/>
      <c r="I687" s="138"/>
      <c r="J687" s="139"/>
      <c r="K687" s="138"/>
      <c r="L687" s="139"/>
      <c r="M687" s="140" t="str">
        <f t="shared" si="285"/>
        <v/>
      </c>
      <c r="N687" s="534"/>
      <c r="O687" s="534"/>
      <c r="Q687" s="513">
        <f t="shared" si="286"/>
        <v>0</v>
      </c>
      <c r="R687" s="499" t="str">
        <f t="shared" si="287"/>
        <v/>
      </c>
      <c r="T687" s="522">
        <f t="shared" si="276"/>
        <v>0</v>
      </c>
      <c r="U687" s="523">
        <f t="shared" si="277"/>
        <v>0</v>
      </c>
      <c r="V687" s="522">
        <f t="shared" si="278"/>
        <v>0</v>
      </c>
      <c r="W687" s="523">
        <f t="shared" si="279"/>
        <v>0</v>
      </c>
      <c r="X687" s="522">
        <f t="shared" si="280"/>
        <v>0</v>
      </c>
      <c r="Y687" s="523">
        <f t="shared" si="281"/>
        <v>0</v>
      </c>
      <c r="AA687" s="517"/>
      <c r="AB687" s="517" t="e">
        <f t="shared" si="288"/>
        <v>#VALUE!</v>
      </c>
      <c r="AC687" s="524"/>
      <c r="AE687" s="519"/>
      <c r="AF687" s="519"/>
      <c r="AH687" s="499" t="str">
        <f t="shared" si="271"/>
        <v/>
      </c>
    </row>
    <row r="688" spans="1:34" x14ac:dyDescent="0.2">
      <c r="A688" s="134"/>
      <c r="B688" s="135" t="str">
        <f t="shared" si="289"/>
        <v/>
      </c>
      <c r="C688" s="128" t="b">
        <f t="shared" si="282"/>
        <v>0</v>
      </c>
      <c r="D688" s="136"/>
      <c r="E688" s="143" t="b">
        <f t="shared" si="283"/>
        <v>0</v>
      </c>
      <c r="F688" s="137" t="str">
        <f t="shared" si="284"/>
        <v/>
      </c>
      <c r="G688" s="138"/>
      <c r="H688" s="139"/>
      <c r="I688" s="138"/>
      <c r="J688" s="139"/>
      <c r="K688" s="138"/>
      <c r="L688" s="139"/>
      <c r="M688" s="140" t="str">
        <f t="shared" si="285"/>
        <v/>
      </c>
      <c r="N688" s="534"/>
      <c r="O688" s="534"/>
      <c r="Q688" s="513">
        <f t="shared" si="286"/>
        <v>0</v>
      </c>
      <c r="R688" s="499" t="str">
        <f t="shared" si="287"/>
        <v/>
      </c>
      <c r="T688" s="522">
        <f t="shared" si="276"/>
        <v>0</v>
      </c>
      <c r="U688" s="523">
        <f t="shared" si="277"/>
        <v>0</v>
      </c>
      <c r="V688" s="522">
        <f t="shared" si="278"/>
        <v>0</v>
      </c>
      <c r="W688" s="523">
        <f t="shared" si="279"/>
        <v>0</v>
      </c>
      <c r="X688" s="522">
        <f t="shared" si="280"/>
        <v>0</v>
      </c>
      <c r="Y688" s="523">
        <f t="shared" si="281"/>
        <v>0</v>
      </c>
      <c r="AA688" s="517"/>
      <c r="AB688" s="517" t="e">
        <f t="shared" si="288"/>
        <v>#VALUE!</v>
      </c>
      <c r="AC688" s="524"/>
      <c r="AE688" s="519"/>
      <c r="AF688" s="519"/>
      <c r="AH688" s="499" t="str">
        <f t="shared" si="271"/>
        <v/>
      </c>
    </row>
    <row r="689" spans="1:34" x14ac:dyDescent="0.2">
      <c r="A689" s="134"/>
      <c r="B689" s="135" t="str">
        <f t="shared" si="289"/>
        <v/>
      </c>
      <c r="C689" s="128" t="b">
        <f t="shared" si="282"/>
        <v>0</v>
      </c>
      <c r="D689" s="136"/>
      <c r="E689" s="143" t="b">
        <f t="shared" si="283"/>
        <v>0</v>
      </c>
      <c r="F689" s="137" t="str">
        <f t="shared" si="284"/>
        <v/>
      </c>
      <c r="G689" s="138"/>
      <c r="H689" s="139"/>
      <c r="I689" s="138"/>
      <c r="J689" s="139"/>
      <c r="K689" s="138"/>
      <c r="L689" s="139"/>
      <c r="M689" s="140" t="str">
        <f t="shared" si="285"/>
        <v/>
      </c>
      <c r="N689" s="534"/>
      <c r="O689" s="534"/>
      <c r="Q689" s="513">
        <f t="shared" si="286"/>
        <v>0</v>
      </c>
      <c r="R689" s="499" t="str">
        <f t="shared" si="287"/>
        <v/>
      </c>
      <c r="T689" s="522">
        <f t="shared" si="276"/>
        <v>0</v>
      </c>
      <c r="U689" s="523">
        <f t="shared" si="277"/>
        <v>0</v>
      </c>
      <c r="V689" s="522">
        <f t="shared" si="278"/>
        <v>0</v>
      </c>
      <c r="W689" s="523">
        <f t="shared" si="279"/>
        <v>0</v>
      </c>
      <c r="X689" s="522">
        <f t="shared" si="280"/>
        <v>0</v>
      </c>
      <c r="Y689" s="523">
        <f t="shared" si="281"/>
        <v>0</v>
      </c>
      <c r="AA689" s="517"/>
      <c r="AB689" s="517" t="e">
        <f t="shared" si="288"/>
        <v>#VALUE!</v>
      </c>
      <c r="AC689" s="524"/>
      <c r="AE689" s="519"/>
      <c r="AF689" s="519"/>
      <c r="AH689" s="499" t="str">
        <f t="shared" si="271"/>
        <v/>
      </c>
    </row>
    <row r="690" spans="1:34" x14ac:dyDescent="0.2">
      <c r="A690" s="134"/>
      <c r="B690" s="135" t="str">
        <f t="shared" si="289"/>
        <v/>
      </c>
      <c r="C690" s="128" t="b">
        <f t="shared" si="282"/>
        <v>0</v>
      </c>
      <c r="D690" s="136"/>
      <c r="E690" s="143" t="b">
        <f t="shared" si="283"/>
        <v>0</v>
      </c>
      <c r="F690" s="137" t="str">
        <f t="shared" si="284"/>
        <v/>
      </c>
      <c r="G690" s="138"/>
      <c r="H690" s="139"/>
      <c r="I690" s="138"/>
      <c r="J690" s="139"/>
      <c r="K690" s="138"/>
      <c r="L690" s="139"/>
      <c r="M690" s="140" t="str">
        <f t="shared" si="285"/>
        <v/>
      </c>
      <c r="N690" s="534"/>
      <c r="O690" s="534"/>
      <c r="Q690" s="513">
        <f t="shared" si="286"/>
        <v>0</v>
      </c>
      <c r="R690" s="499" t="str">
        <f t="shared" si="287"/>
        <v/>
      </c>
      <c r="T690" s="522">
        <f t="shared" si="276"/>
        <v>0</v>
      </c>
      <c r="U690" s="523">
        <f t="shared" si="277"/>
        <v>0</v>
      </c>
      <c r="V690" s="522">
        <f t="shared" si="278"/>
        <v>0</v>
      </c>
      <c r="W690" s="523">
        <f t="shared" si="279"/>
        <v>0</v>
      </c>
      <c r="X690" s="522">
        <f t="shared" si="280"/>
        <v>0</v>
      </c>
      <c r="Y690" s="523">
        <f t="shared" si="281"/>
        <v>0</v>
      </c>
      <c r="AA690" s="517"/>
      <c r="AB690" s="517" t="e">
        <f t="shared" si="288"/>
        <v>#VALUE!</v>
      </c>
      <c r="AC690" s="524"/>
      <c r="AE690" s="519"/>
      <c r="AF690" s="519"/>
      <c r="AH690" s="499" t="str">
        <f t="shared" si="271"/>
        <v/>
      </c>
    </row>
    <row r="691" spans="1:34" x14ac:dyDescent="0.2">
      <c r="A691" s="134"/>
      <c r="B691" s="135" t="str">
        <f t="shared" si="289"/>
        <v/>
      </c>
      <c r="C691" s="128" t="b">
        <f t="shared" si="282"/>
        <v>0</v>
      </c>
      <c r="D691" s="136"/>
      <c r="E691" s="143" t="b">
        <f t="shared" si="283"/>
        <v>0</v>
      </c>
      <c r="F691" s="137" t="str">
        <f t="shared" si="284"/>
        <v/>
      </c>
      <c r="G691" s="138"/>
      <c r="H691" s="139"/>
      <c r="I691" s="138"/>
      <c r="J691" s="139"/>
      <c r="K691" s="138"/>
      <c r="L691" s="139"/>
      <c r="M691" s="140" t="str">
        <f t="shared" si="285"/>
        <v/>
      </c>
      <c r="N691" s="534"/>
      <c r="O691" s="534"/>
      <c r="Q691" s="513">
        <f t="shared" si="286"/>
        <v>0</v>
      </c>
      <c r="R691" s="499" t="str">
        <f t="shared" si="287"/>
        <v/>
      </c>
      <c r="T691" s="522">
        <f t="shared" si="276"/>
        <v>0</v>
      </c>
      <c r="U691" s="523">
        <f t="shared" si="277"/>
        <v>0</v>
      </c>
      <c r="V691" s="522">
        <f t="shared" si="278"/>
        <v>0</v>
      </c>
      <c r="W691" s="523">
        <f t="shared" si="279"/>
        <v>0</v>
      </c>
      <c r="X691" s="522">
        <f t="shared" si="280"/>
        <v>0</v>
      </c>
      <c r="Y691" s="523">
        <f t="shared" si="281"/>
        <v>0</v>
      </c>
      <c r="AA691" s="517"/>
      <c r="AB691" s="517" t="e">
        <f t="shared" si="288"/>
        <v>#VALUE!</v>
      </c>
      <c r="AC691" s="524"/>
      <c r="AE691" s="519"/>
      <c r="AF691" s="519"/>
      <c r="AH691" s="499" t="str">
        <f t="shared" si="271"/>
        <v/>
      </c>
    </row>
    <row r="692" spans="1:34" x14ac:dyDescent="0.2">
      <c r="A692" s="134"/>
      <c r="B692" s="135" t="str">
        <f t="shared" si="289"/>
        <v/>
      </c>
      <c r="C692" s="128" t="b">
        <f t="shared" si="282"/>
        <v>0</v>
      </c>
      <c r="D692" s="136"/>
      <c r="E692" s="143" t="b">
        <f t="shared" si="283"/>
        <v>0</v>
      </c>
      <c r="F692" s="137" t="str">
        <f t="shared" si="284"/>
        <v/>
      </c>
      <c r="G692" s="138"/>
      <c r="H692" s="139"/>
      <c r="I692" s="138"/>
      <c r="J692" s="139"/>
      <c r="K692" s="138"/>
      <c r="L692" s="139"/>
      <c r="M692" s="140" t="str">
        <f t="shared" si="285"/>
        <v/>
      </c>
      <c r="N692" s="534"/>
      <c r="O692" s="534"/>
      <c r="Q692" s="513">
        <f t="shared" si="286"/>
        <v>0</v>
      </c>
      <c r="R692" s="499" t="str">
        <f t="shared" si="287"/>
        <v/>
      </c>
      <c r="T692" s="522">
        <f t="shared" si="276"/>
        <v>0</v>
      </c>
      <c r="U692" s="523">
        <f t="shared" si="277"/>
        <v>0</v>
      </c>
      <c r="V692" s="522">
        <f t="shared" si="278"/>
        <v>0</v>
      </c>
      <c r="W692" s="523">
        <f t="shared" si="279"/>
        <v>0</v>
      </c>
      <c r="X692" s="522">
        <f t="shared" si="280"/>
        <v>0</v>
      </c>
      <c r="Y692" s="523">
        <f t="shared" si="281"/>
        <v>0</v>
      </c>
      <c r="AA692" s="517"/>
      <c r="AB692" s="517" t="e">
        <f t="shared" si="288"/>
        <v>#VALUE!</v>
      </c>
      <c r="AC692" s="524"/>
      <c r="AE692" s="519"/>
      <c r="AF692" s="519"/>
      <c r="AH692" s="499" t="str">
        <f t="shared" si="271"/>
        <v/>
      </c>
    </row>
    <row r="693" spans="1:34" x14ac:dyDescent="0.2">
      <c r="A693" s="134"/>
      <c r="B693" s="135" t="str">
        <f t="shared" si="289"/>
        <v/>
      </c>
      <c r="C693" s="128" t="b">
        <f t="shared" si="282"/>
        <v>0</v>
      </c>
      <c r="D693" s="136"/>
      <c r="E693" s="143" t="b">
        <f t="shared" si="283"/>
        <v>0</v>
      </c>
      <c r="F693" s="137" t="str">
        <f t="shared" si="284"/>
        <v/>
      </c>
      <c r="G693" s="138"/>
      <c r="H693" s="139"/>
      <c r="I693" s="138"/>
      <c r="J693" s="139"/>
      <c r="K693" s="138"/>
      <c r="L693" s="139"/>
      <c r="M693" s="140" t="str">
        <f t="shared" si="285"/>
        <v/>
      </c>
      <c r="N693" s="534"/>
      <c r="O693" s="534"/>
      <c r="Q693" s="513">
        <f t="shared" si="286"/>
        <v>0</v>
      </c>
      <c r="R693" s="499" t="str">
        <f t="shared" si="287"/>
        <v/>
      </c>
      <c r="T693" s="522">
        <f t="shared" si="276"/>
        <v>0</v>
      </c>
      <c r="U693" s="523">
        <f t="shared" si="277"/>
        <v>0</v>
      </c>
      <c r="V693" s="522">
        <f t="shared" si="278"/>
        <v>0</v>
      </c>
      <c r="W693" s="523">
        <f t="shared" si="279"/>
        <v>0</v>
      </c>
      <c r="X693" s="522">
        <f t="shared" si="280"/>
        <v>0</v>
      </c>
      <c r="Y693" s="523">
        <f t="shared" si="281"/>
        <v>0</v>
      </c>
      <c r="AA693" s="517"/>
      <c r="AB693" s="517" t="e">
        <f t="shared" si="288"/>
        <v>#VALUE!</v>
      </c>
      <c r="AC693" s="524"/>
      <c r="AE693" s="519"/>
      <c r="AF693" s="519"/>
      <c r="AH693" s="499" t="str">
        <f t="shared" si="271"/>
        <v/>
      </c>
    </row>
    <row r="694" spans="1:34" x14ac:dyDescent="0.2">
      <c r="A694" s="134"/>
      <c r="B694" s="135" t="str">
        <f t="shared" si="289"/>
        <v/>
      </c>
      <c r="C694" s="128" t="b">
        <f t="shared" si="282"/>
        <v>0</v>
      </c>
      <c r="D694" s="136"/>
      <c r="E694" s="143" t="b">
        <f t="shared" si="283"/>
        <v>0</v>
      </c>
      <c r="F694" s="137" t="str">
        <f t="shared" si="284"/>
        <v/>
      </c>
      <c r="G694" s="138"/>
      <c r="H694" s="139"/>
      <c r="I694" s="138"/>
      <c r="J694" s="139"/>
      <c r="K694" s="138"/>
      <c r="L694" s="139"/>
      <c r="M694" s="140" t="str">
        <f t="shared" si="285"/>
        <v/>
      </c>
      <c r="N694" s="534"/>
      <c r="O694" s="534"/>
      <c r="Q694" s="513">
        <f t="shared" si="286"/>
        <v>0</v>
      </c>
      <c r="R694" s="499" t="str">
        <f t="shared" si="287"/>
        <v/>
      </c>
      <c r="T694" s="522">
        <f t="shared" si="276"/>
        <v>0</v>
      </c>
      <c r="U694" s="523">
        <f t="shared" si="277"/>
        <v>0</v>
      </c>
      <c r="V694" s="522">
        <f t="shared" si="278"/>
        <v>0</v>
      </c>
      <c r="W694" s="523">
        <f t="shared" si="279"/>
        <v>0</v>
      </c>
      <c r="X694" s="522">
        <f t="shared" si="280"/>
        <v>0</v>
      </c>
      <c r="Y694" s="523">
        <f t="shared" si="281"/>
        <v>0</v>
      </c>
      <c r="AA694" s="517"/>
      <c r="AB694" s="517" t="e">
        <f t="shared" si="288"/>
        <v>#VALUE!</v>
      </c>
      <c r="AC694" s="524"/>
      <c r="AE694" s="519"/>
      <c r="AF694" s="519"/>
      <c r="AH694" s="499" t="str">
        <f t="shared" si="271"/>
        <v/>
      </c>
    </row>
    <row r="695" spans="1:34" x14ac:dyDescent="0.2">
      <c r="A695" s="134"/>
      <c r="B695" s="135" t="str">
        <f t="shared" si="289"/>
        <v/>
      </c>
      <c r="C695" s="128" t="b">
        <f t="shared" si="282"/>
        <v>0</v>
      </c>
      <c r="D695" s="136"/>
      <c r="E695" s="143" t="b">
        <f t="shared" si="283"/>
        <v>0</v>
      </c>
      <c r="F695" s="137" t="str">
        <f t="shared" si="284"/>
        <v/>
      </c>
      <c r="G695" s="138"/>
      <c r="H695" s="139"/>
      <c r="I695" s="138"/>
      <c r="J695" s="139"/>
      <c r="K695" s="138"/>
      <c r="L695" s="139"/>
      <c r="M695" s="140" t="str">
        <f t="shared" si="285"/>
        <v/>
      </c>
      <c r="N695" s="534"/>
      <c r="O695" s="534"/>
      <c r="Q695" s="513">
        <f t="shared" si="286"/>
        <v>0</v>
      </c>
      <c r="R695" s="499" t="str">
        <f t="shared" si="287"/>
        <v/>
      </c>
      <c r="T695" s="522">
        <f t="shared" si="276"/>
        <v>0</v>
      </c>
      <c r="U695" s="523">
        <f t="shared" si="277"/>
        <v>0</v>
      </c>
      <c r="V695" s="522">
        <f t="shared" si="278"/>
        <v>0</v>
      </c>
      <c r="W695" s="523">
        <f t="shared" si="279"/>
        <v>0</v>
      </c>
      <c r="X695" s="522">
        <f t="shared" si="280"/>
        <v>0</v>
      </c>
      <c r="Y695" s="523">
        <f t="shared" si="281"/>
        <v>0</v>
      </c>
      <c r="AA695" s="517"/>
      <c r="AB695" s="517" t="e">
        <f t="shared" si="288"/>
        <v>#VALUE!</v>
      </c>
      <c r="AC695" s="524"/>
      <c r="AE695" s="519"/>
      <c r="AF695" s="519"/>
      <c r="AH695" s="499" t="str">
        <f t="shared" si="271"/>
        <v/>
      </c>
    </row>
    <row r="696" spans="1:34" ht="13.5" thickBot="1" x14ac:dyDescent="0.25">
      <c r="A696" s="179"/>
      <c r="B696" s="135" t="str">
        <f t="shared" si="289"/>
        <v/>
      </c>
      <c r="C696" s="128" t="b">
        <f t="shared" si="282"/>
        <v>0</v>
      </c>
      <c r="D696" s="180"/>
      <c r="E696" s="143" t="b">
        <f t="shared" si="283"/>
        <v>0</v>
      </c>
      <c r="F696" s="137" t="str">
        <f t="shared" si="284"/>
        <v/>
      </c>
      <c r="G696" s="138"/>
      <c r="H696" s="139"/>
      <c r="I696" s="138"/>
      <c r="J696" s="139"/>
      <c r="K696" s="138"/>
      <c r="L696" s="139"/>
      <c r="M696" s="140" t="str">
        <f t="shared" si="285"/>
        <v/>
      </c>
      <c r="N696" s="534"/>
      <c r="O696" s="534"/>
      <c r="Q696" s="513">
        <f t="shared" si="286"/>
        <v>0</v>
      </c>
      <c r="R696" s="499" t="str">
        <f t="shared" si="287"/>
        <v/>
      </c>
      <c r="T696" s="522">
        <f t="shared" si="276"/>
        <v>0</v>
      </c>
      <c r="U696" s="523">
        <f t="shared" si="277"/>
        <v>0</v>
      </c>
      <c r="V696" s="522">
        <f t="shared" si="278"/>
        <v>0</v>
      </c>
      <c r="W696" s="523">
        <f t="shared" si="279"/>
        <v>0</v>
      </c>
      <c r="X696" s="522">
        <f t="shared" si="280"/>
        <v>0</v>
      </c>
      <c r="Y696" s="523">
        <f t="shared" si="281"/>
        <v>0</v>
      </c>
      <c r="AA696" s="517"/>
      <c r="AB696" s="517" t="e">
        <f t="shared" si="288"/>
        <v>#VALUE!</v>
      </c>
      <c r="AC696" s="524"/>
      <c r="AE696" s="519"/>
      <c r="AF696" s="519"/>
      <c r="AH696" s="499" t="str">
        <f t="shared" si="271"/>
        <v/>
      </c>
    </row>
    <row r="697" spans="1:34" ht="14.25" thickTop="1" thickBot="1" x14ac:dyDescent="0.25">
      <c r="A697" s="170"/>
      <c r="B697" s="171"/>
      <c r="C697" s="172"/>
      <c r="D697" s="173"/>
      <c r="E697" s="173"/>
      <c r="F697" s="174"/>
      <c r="G697" s="175"/>
      <c r="H697" s="175"/>
      <c r="I697" s="175"/>
      <c r="J697" s="175"/>
      <c r="K697" s="175"/>
      <c r="L697" s="175"/>
      <c r="M697" s="176" t="str">
        <f>IF(SUM(G697:L697)&gt;0.00001,M696+G697-H697+K697-L697,"")</f>
        <v/>
      </c>
      <c r="N697" s="534"/>
      <c r="O697" s="534"/>
      <c r="Q697" s="513"/>
      <c r="T697" s="522">
        <f t="shared" si="276"/>
        <v>0</v>
      </c>
      <c r="U697" s="523">
        <f t="shared" si="277"/>
        <v>0</v>
      </c>
      <c r="V697" s="522">
        <f t="shared" si="278"/>
        <v>0</v>
      </c>
      <c r="W697" s="523">
        <f t="shared" si="279"/>
        <v>0</v>
      </c>
      <c r="X697" s="522">
        <f t="shared" si="280"/>
        <v>0</v>
      </c>
      <c r="Y697" s="523">
        <f t="shared" si="281"/>
        <v>0</v>
      </c>
      <c r="AA697" s="517"/>
      <c r="AB697" s="517"/>
      <c r="AC697" s="530"/>
      <c r="AE697" s="519"/>
      <c r="AF697" s="519"/>
      <c r="AH697" s="499" t="str">
        <f t="shared" si="271"/>
        <v/>
      </c>
    </row>
    <row r="698" spans="1:34" ht="13.5" thickTop="1" x14ac:dyDescent="0.2">
      <c r="A698" s="702" t="s">
        <v>15</v>
      </c>
      <c r="B698" s="703"/>
      <c r="C698" s="703"/>
      <c r="D698" s="703"/>
      <c r="E698" s="703"/>
      <c r="F698" s="703"/>
      <c r="G698" s="708" t="s">
        <v>9</v>
      </c>
      <c r="H698" s="708"/>
      <c r="I698" s="697" t="str">
        <f>I8</f>
        <v>BANCA XXXX</v>
      </c>
      <c r="J698" s="698"/>
      <c r="K698" s="696" t="str">
        <f>K8</f>
        <v>BANCA Agricola pop</v>
      </c>
      <c r="L698" s="696"/>
      <c r="M698" s="692" t="s">
        <v>7</v>
      </c>
      <c r="N698" s="505"/>
      <c r="O698" s="505"/>
      <c r="Q698" s="513"/>
      <c r="T698" s="522" t="str">
        <f t="shared" si="276"/>
        <v>C A S S A</v>
      </c>
      <c r="U698" s="523">
        <f t="shared" si="277"/>
        <v>0</v>
      </c>
      <c r="V698" s="522" t="str">
        <f t="shared" si="278"/>
        <v>BANCA XXXX</v>
      </c>
      <c r="W698" s="523">
        <f t="shared" si="279"/>
        <v>0</v>
      </c>
      <c r="X698" s="522" t="str">
        <f t="shared" si="280"/>
        <v>BANCA Agricola pop</v>
      </c>
      <c r="Y698" s="523">
        <f t="shared" si="281"/>
        <v>0</v>
      </c>
      <c r="AA698" s="517"/>
      <c r="AB698" s="517"/>
      <c r="AC698" s="530"/>
      <c r="AE698" s="519"/>
      <c r="AF698" s="519"/>
      <c r="AH698" s="499" t="str">
        <f t="shared" si="271"/>
        <v/>
      </c>
    </row>
    <row r="699" spans="1:34" x14ac:dyDescent="0.2">
      <c r="A699" s="704"/>
      <c r="B699" s="705"/>
      <c r="C699" s="705"/>
      <c r="D699" s="705"/>
      <c r="E699" s="705"/>
      <c r="F699" s="705"/>
      <c r="G699" s="152" t="s">
        <v>2</v>
      </c>
      <c r="H699" s="152" t="s">
        <v>3</v>
      </c>
      <c r="I699" s="152" t="s">
        <v>2</v>
      </c>
      <c r="J699" s="152" t="s">
        <v>3</v>
      </c>
      <c r="K699" s="152" t="s">
        <v>2</v>
      </c>
      <c r="L699" s="152" t="s">
        <v>3</v>
      </c>
      <c r="M699" s="693"/>
      <c r="N699" s="505"/>
      <c r="O699" s="505"/>
      <c r="Q699" s="513"/>
      <c r="T699" s="522" t="str">
        <f t="shared" si="276"/>
        <v>ENTRATE</v>
      </c>
      <c r="U699" s="523" t="str">
        <f t="shared" si="277"/>
        <v>USCITE</v>
      </c>
      <c r="V699" s="522" t="str">
        <f t="shared" si="278"/>
        <v>ENTRATE</v>
      </c>
      <c r="W699" s="523" t="str">
        <f t="shared" si="279"/>
        <v>USCITE</v>
      </c>
      <c r="X699" s="522" t="str">
        <f t="shared" si="280"/>
        <v>ENTRATE</v>
      </c>
      <c r="Y699" s="523" t="str">
        <f t="shared" si="281"/>
        <v>USCITE</v>
      </c>
      <c r="AA699" s="517"/>
      <c r="AB699" s="517"/>
      <c r="AC699" s="530"/>
      <c r="AE699" s="519"/>
      <c r="AF699" s="519"/>
      <c r="AH699" s="499" t="str">
        <f t="shared" si="271"/>
        <v/>
      </c>
    </row>
    <row r="700" spans="1:34" x14ac:dyDescent="0.2">
      <c r="A700" s="694" t="s">
        <v>12</v>
      </c>
      <c r="B700" s="695"/>
      <c r="C700" s="695"/>
      <c r="D700" s="695"/>
      <c r="E700" s="695"/>
      <c r="F700" s="695"/>
      <c r="G700" s="153">
        <f t="shared" ref="G700:L700" si="290">SUM(G671:G696)</f>
        <v>0</v>
      </c>
      <c r="H700" s="153">
        <f t="shared" si="290"/>
        <v>0</v>
      </c>
      <c r="I700" s="153">
        <f t="shared" si="290"/>
        <v>0</v>
      </c>
      <c r="J700" s="153">
        <f t="shared" si="290"/>
        <v>0</v>
      </c>
      <c r="K700" s="153">
        <f t="shared" si="290"/>
        <v>0</v>
      </c>
      <c r="L700" s="153">
        <f t="shared" si="290"/>
        <v>0</v>
      </c>
      <c r="M700" s="154">
        <f>G700-H700+I700-J700+K700-L700</f>
        <v>0</v>
      </c>
      <c r="N700" s="534"/>
      <c r="O700" s="534"/>
      <c r="Q700" s="513"/>
      <c r="T700" s="522">
        <f t="shared" si="276"/>
        <v>0</v>
      </c>
      <c r="U700" s="523">
        <f t="shared" si="277"/>
        <v>0</v>
      </c>
      <c r="V700" s="522">
        <f t="shared" si="278"/>
        <v>0</v>
      </c>
      <c r="W700" s="523">
        <f t="shared" si="279"/>
        <v>0</v>
      </c>
      <c r="X700" s="522">
        <f t="shared" si="280"/>
        <v>0</v>
      </c>
      <c r="Y700" s="523">
        <f t="shared" si="281"/>
        <v>0</v>
      </c>
      <c r="AA700" s="517"/>
      <c r="AB700" s="517"/>
      <c r="AC700" s="530"/>
      <c r="AE700" s="519"/>
      <c r="AF700" s="519"/>
      <c r="AH700" s="499" t="str">
        <f t="shared" si="271"/>
        <v/>
      </c>
    </row>
    <row r="701" spans="1:34" x14ac:dyDescent="0.2">
      <c r="A701" s="694" t="s">
        <v>14</v>
      </c>
      <c r="B701" s="695"/>
      <c r="C701" s="695"/>
      <c r="D701" s="695"/>
      <c r="E701" s="695"/>
      <c r="F701" s="695"/>
      <c r="G701" s="153">
        <f t="shared" ref="G701:M701" si="291">G669</f>
        <v>434.24</v>
      </c>
      <c r="H701" s="153">
        <f t="shared" si="291"/>
        <v>0</v>
      </c>
      <c r="I701" s="153">
        <f t="shared" si="291"/>
        <v>17740.45</v>
      </c>
      <c r="J701" s="153">
        <f t="shared" si="291"/>
        <v>29.94</v>
      </c>
      <c r="K701" s="153">
        <f t="shared" si="291"/>
        <v>95.99</v>
      </c>
      <c r="L701" s="153">
        <f t="shared" si="291"/>
        <v>0</v>
      </c>
      <c r="M701" s="154">
        <f t="shared" si="291"/>
        <v>18240.740000000005</v>
      </c>
      <c r="N701" s="534"/>
      <c r="O701" s="534"/>
      <c r="Q701" s="513"/>
      <c r="T701" s="522">
        <f t="shared" si="276"/>
        <v>434.24</v>
      </c>
      <c r="U701" s="523">
        <f t="shared" si="277"/>
        <v>0</v>
      </c>
      <c r="V701" s="522">
        <f t="shared" si="278"/>
        <v>17740.45</v>
      </c>
      <c r="W701" s="523">
        <f t="shared" si="279"/>
        <v>29.94</v>
      </c>
      <c r="X701" s="522">
        <f t="shared" si="280"/>
        <v>95.99</v>
      </c>
      <c r="Y701" s="523">
        <f t="shared" si="281"/>
        <v>0</v>
      </c>
      <c r="AA701" s="517"/>
      <c r="AB701" s="517"/>
      <c r="AC701" s="530"/>
      <c r="AE701" s="519"/>
      <c r="AF701" s="519"/>
      <c r="AH701" s="499" t="str">
        <f t="shared" si="271"/>
        <v/>
      </c>
    </row>
    <row r="702" spans="1:34" x14ac:dyDescent="0.2">
      <c r="A702" s="700" t="s">
        <v>13</v>
      </c>
      <c r="B702" s="701"/>
      <c r="C702" s="701"/>
      <c r="D702" s="701"/>
      <c r="E702" s="701"/>
      <c r="F702" s="701"/>
      <c r="G702" s="153">
        <f t="shared" ref="G702:M702" si="292">G700+G701</f>
        <v>434.24</v>
      </c>
      <c r="H702" s="153">
        <f t="shared" si="292"/>
        <v>0</v>
      </c>
      <c r="I702" s="153">
        <f t="shared" si="292"/>
        <v>17740.45</v>
      </c>
      <c r="J702" s="153">
        <f t="shared" si="292"/>
        <v>29.94</v>
      </c>
      <c r="K702" s="153">
        <f t="shared" si="292"/>
        <v>95.99</v>
      </c>
      <c r="L702" s="153">
        <f t="shared" si="292"/>
        <v>0</v>
      </c>
      <c r="M702" s="154">
        <f t="shared" si="292"/>
        <v>18240.740000000005</v>
      </c>
      <c r="N702" s="534"/>
      <c r="O702" s="534"/>
      <c r="Q702" s="513"/>
      <c r="T702" s="522">
        <f t="shared" ref="T702:T733" si="293">IF(R702="ee",G702,IF(R702="-u",G702,IF(R702="",G702,IF(R702="ra",G702,IF(R702="pr",G702,"")))))</f>
        <v>434.24</v>
      </c>
      <c r="U702" s="523">
        <f t="shared" ref="U702:U733" si="294">IF(R702="uu",H702,IF(R702="-e",H702,IF(R702="",H702,IF(R702="rp",H702,IF(R702="ve",H702,"")))))</f>
        <v>0</v>
      </c>
      <c r="V702" s="522">
        <f t="shared" ref="V702:V733" si="295">IF(R702="ee",I702,IF(R702="-u",I702,IF(R702="",I702,IF(R702="ra",I702,IF(R702="ve",I702,"")))))</f>
        <v>17740.45</v>
      </c>
      <c r="W702" s="523">
        <f t="shared" ref="W702:W733" si="296">IF(R702="uu",J702,IF(R702="-e",J702,IF(R702="",J702,IF(R702="rp",J702,IF(R702="pr",J702,"")))))</f>
        <v>29.94</v>
      </c>
      <c r="X702" s="522">
        <f t="shared" ref="X702:X733" si="297">IF(R702="ee",K702,IF(R702="-u",K702,IF(R702="",K702,IF(R702="ra",K702,IF(R702="ve",K702,"")))))</f>
        <v>95.99</v>
      </c>
      <c r="Y702" s="523">
        <f t="shared" ref="Y702:Y733" si="298">IF(R702="uu",L702,IF(R702="-e",L702,IF(R702="",L702,IF(R702="rp",L702,IF(R702="pr",L702,"")))))</f>
        <v>0</v>
      </c>
      <c r="AA702" s="517"/>
      <c r="AB702" s="517"/>
      <c r="AC702" s="530"/>
      <c r="AE702" s="519"/>
      <c r="AF702" s="519"/>
      <c r="AH702" s="499" t="str">
        <f t="shared" ref="AH702:AH765" si="299">LEFT($AC702,4)</f>
        <v/>
      </c>
    </row>
    <row r="703" spans="1:34" ht="13.5" thickBot="1" x14ac:dyDescent="0.25">
      <c r="A703" s="706" t="s">
        <v>16</v>
      </c>
      <c r="B703" s="707"/>
      <c r="C703" s="707"/>
      <c r="D703" s="707"/>
      <c r="E703" s="707"/>
      <c r="F703" s="707"/>
      <c r="G703" s="699">
        <f>G702-H702</f>
        <v>434.24</v>
      </c>
      <c r="H703" s="699"/>
      <c r="I703" s="699">
        <f>I702-J702</f>
        <v>17710.510000000002</v>
      </c>
      <c r="J703" s="699"/>
      <c r="K703" s="699">
        <f>K702-L702</f>
        <v>95.99</v>
      </c>
      <c r="L703" s="699"/>
      <c r="M703" s="155">
        <f>G703+I703+K703</f>
        <v>18240.740000000005</v>
      </c>
      <c r="N703" s="536"/>
      <c r="O703" s="536"/>
      <c r="Q703" s="513"/>
      <c r="T703" s="522">
        <f t="shared" si="293"/>
        <v>434.24</v>
      </c>
      <c r="U703" s="523">
        <f t="shared" si="294"/>
        <v>0</v>
      </c>
      <c r="V703" s="522">
        <f t="shared" si="295"/>
        <v>17710.510000000002</v>
      </c>
      <c r="W703" s="523">
        <f t="shared" si="296"/>
        <v>0</v>
      </c>
      <c r="X703" s="522">
        <f t="shared" si="297"/>
        <v>95.99</v>
      </c>
      <c r="Y703" s="523">
        <f t="shared" si="298"/>
        <v>0</v>
      </c>
      <c r="AA703" s="517"/>
      <c r="AB703" s="517"/>
      <c r="AC703" s="530"/>
      <c r="AE703" s="519"/>
      <c r="AF703" s="519"/>
      <c r="AH703" s="499" t="str">
        <f t="shared" si="299"/>
        <v/>
      </c>
    </row>
    <row r="704" spans="1:34" ht="13.5" thickTop="1" x14ac:dyDescent="0.2">
      <c r="A704" s="160"/>
      <c r="B704" s="156" t="str">
        <f>IF(Q704&gt;0.00001,B696+1,"")</f>
        <v/>
      </c>
      <c r="C704" s="128" t="b">
        <f t="shared" ref="C704:C729" si="300">IF(G704+I704+K704&gt;0,"e",IF(H704+J704+L704&gt;0,"u",IF(G704+H704+I704+J704+K704+L704&lt;0,"")))</f>
        <v>0</v>
      </c>
      <c r="D704" s="161"/>
      <c r="E704" s="143" t="b">
        <f t="shared" ref="E704:E729" si="301">IF(Q704&gt;0.0001,1)</f>
        <v>0</v>
      </c>
      <c r="F704" s="137" t="str">
        <f t="shared" ref="F704:F729" si="302">AH704</f>
        <v/>
      </c>
      <c r="G704" s="157"/>
      <c r="H704" s="158"/>
      <c r="I704" s="157"/>
      <c r="J704" s="158"/>
      <c r="K704" s="157"/>
      <c r="L704" s="158"/>
      <c r="M704" s="159" t="str">
        <f t="shared" ref="M704:M729" si="303">IF(SUM(G704:L704)&gt;0.00001,M703+G704-H704+I704-J704+K704-L704,"")</f>
        <v/>
      </c>
      <c r="N704" s="534"/>
      <c r="O704" s="534"/>
      <c r="Q704" s="513">
        <f t="shared" ref="Q704:Q729" si="304">SUM(G704:L704)</f>
        <v>0</v>
      </c>
      <c r="R704" s="499" t="str">
        <f t="shared" ref="R704:R729" si="305">LEFT(F704,2)</f>
        <v/>
      </c>
      <c r="T704" s="522">
        <f t="shared" si="293"/>
        <v>0</v>
      </c>
      <c r="U704" s="523">
        <f t="shared" si="294"/>
        <v>0</v>
      </c>
      <c r="V704" s="522">
        <f t="shared" si="295"/>
        <v>0</v>
      </c>
      <c r="W704" s="523">
        <f t="shared" si="296"/>
        <v>0</v>
      </c>
      <c r="X704" s="522">
        <f t="shared" si="297"/>
        <v>0</v>
      </c>
      <c r="Y704" s="523">
        <f t="shared" si="298"/>
        <v>0</v>
      </c>
      <c r="AA704" s="517"/>
      <c r="AB704" s="517" t="e">
        <f t="shared" ref="AB704:AB729" si="306">$AA$11+M704</f>
        <v>#VALUE!</v>
      </c>
      <c r="AC704" s="524"/>
      <c r="AE704" s="519"/>
      <c r="AF704" s="519"/>
      <c r="AH704" s="499" t="str">
        <f t="shared" si="299"/>
        <v/>
      </c>
    </row>
    <row r="705" spans="1:34" x14ac:dyDescent="0.2">
      <c r="A705" s="134"/>
      <c r="B705" s="135" t="str">
        <f t="shared" ref="B705:B729" si="307">IF(Q705&gt;0.00001,B704+1,"")</f>
        <v/>
      </c>
      <c r="C705" s="128" t="b">
        <f t="shared" si="300"/>
        <v>0</v>
      </c>
      <c r="D705" s="136"/>
      <c r="E705" s="143" t="b">
        <f t="shared" si="301"/>
        <v>0</v>
      </c>
      <c r="F705" s="137" t="str">
        <f t="shared" si="302"/>
        <v/>
      </c>
      <c r="G705" s="138"/>
      <c r="H705" s="139"/>
      <c r="I705" s="138"/>
      <c r="J705" s="139"/>
      <c r="K705" s="138"/>
      <c r="L705" s="139"/>
      <c r="M705" s="140" t="str">
        <f t="shared" si="303"/>
        <v/>
      </c>
      <c r="N705" s="534"/>
      <c r="O705" s="534"/>
      <c r="Q705" s="513">
        <f t="shared" si="304"/>
        <v>0</v>
      </c>
      <c r="R705" s="499" t="str">
        <f t="shared" si="305"/>
        <v/>
      </c>
      <c r="T705" s="522">
        <f t="shared" si="293"/>
        <v>0</v>
      </c>
      <c r="U705" s="523">
        <f t="shared" si="294"/>
        <v>0</v>
      </c>
      <c r="V705" s="522">
        <f t="shared" si="295"/>
        <v>0</v>
      </c>
      <c r="W705" s="523">
        <f t="shared" si="296"/>
        <v>0</v>
      </c>
      <c r="X705" s="522">
        <f t="shared" si="297"/>
        <v>0</v>
      </c>
      <c r="Y705" s="523">
        <f t="shared" si="298"/>
        <v>0</v>
      </c>
      <c r="AA705" s="517"/>
      <c r="AB705" s="517" t="e">
        <f t="shared" si="306"/>
        <v>#VALUE!</v>
      </c>
      <c r="AC705" s="524"/>
      <c r="AE705" s="519"/>
      <c r="AF705" s="519"/>
      <c r="AH705" s="499" t="str">
        <f t="shared" si="299"/>
        <v/>
      </c>
    </row>
    <row r="706" spans="1:34" x14ac:dyDescent="0.2">
      <c r="A706" s="134"/>
      <c r="B706" s="135" t="str">
        <f t="shared" si="307"/>
        <v/>
      </c>
      <c r="C706" s="128" t="b">
        <f t="shared" si="300"/>
        <v>0</v>
      </c>
      <c r="D706" s="136"/>
      <c r="E706" s="143" t="b">
        <f t="shared" si="301"/>
        <v>0</v>
      </c>
      <c r="F706" s="137" t="str">
        <f t="shared" si="302"/>
        <v/>
      </c>
      <c r="G706" s="138"/>
      <c r="H706" s="139"/>
      <c r="I706" s="138"/>
      <c r="J706" s="139"/>
      <c r="K706" s="138"/>
      <c r="L706" s="139"/>
      <c r="M706" s="140" t="str">
        <f t="shared" si="303"/>
        <v/>
      </c>
      <c r="N706" s="534"/>
      <c r="O706" s="534"/>
      <c r="Q706" s="513">
        <f t="shared" si="304"/>
        <v>0</v>
      </c>
      <c r="R706" s="499" t="str">
        <f t="shared" si="305"/>
        <v/>
      </c>
      <c r="T706" s="522">
        <f t="shared" si="293"/>
        <v>0</v>
      </c>
      <c r="U706" s="523">
        <f t="shared" si="294"/>
        <v>0</v>
      </c>
      <c r="V706" s="522">
        <f t="shared" si="295"/>
        <v>0</v>
      </c>
      <c r="W706" s="523">
        <f t="shared" si="296"/>
        <v>0</v>
      </c>
      <c r="X706" s="522">
        <f t="shared" si="297"/>
        <v>0</v>
      </c>
      <c r="Y706" s="523">
        <f t="shared" si="298"/>
        <v>0</v>
      </c>
      <c r="AA706" s="517"/>
      <c r="AB706" s="517" t="e">
        <f t="shared" si="306"/>
        <v>#VALUE!</v>
      </c>
      <c r="AC706" s="524"/>
      <c r="AE706" s="519"/>
      <c r="AF706" s="519"/>
      <c r="AH706" s="499" t="str">
        <f t="shared" si="299"/>
        <v/>
      </c>
    </row>
    <row r="707" spans="1:34" x14ac:dyDescent="0.2">
      <c r="A707" s="134"/>
      <c r="B707" s="135" t="str">
        <f t="shared" si="307"/>
        <v/>
      </c>
      <c r="C707" s="128" t="b">
        <f t="shared" si="300"/>
        <v>0</v>
      </c>
      <c r="D707" s="136"/>
      <c r="E707" s="143" t="b">
        <f t="shared" si="301"/>
        <v>0</v>
      </c>
      <c r="F707" s="137" t="str">
        <f t="shared" si="302"/>
        <v/>
      </c>
      <c r="G707" s="138"/>
      <c r="H707" s="139"/>
      <c r="I707" s="138"/>
      <c r="J707" s="139"/>
      <c r="K707" s="138"/>
      <c r="L707" s="139"/>
      <c r="M707" s="140" t="str">
        <f t="shared" si="303"/>
        <v/>
      </c>
      <c r="N707" s="534"/>
      <c r="O707" s="534"/>
      <c r="Q707" s="513">
        <f t="shared" si="304"/>
        <v>0</v>
      </c>
      <c r="R707" s="499" t="str">
        <f t="shared" si="305"/>
        <v/>
      </c>
      <c r="T707" s="522">
        <f t="shared" si="293"/>
        <v>0</v>
      </c>
      <c r="U707" s="523">
        <f t="shared" si="294"/>
        <v>0</v>
      </c>
      <c r="V707" s="522">
        <f t="shared" si="295"/>
        <v>0</v>
      </c>
      <c r="W707" s="523">
        <f t="shared" si="296"/>
        <v>0</v>
      </c>
      <c r="X707" s="522">
        <f t="shared" si="297"/>
        <v>0</v>
      </c>
      <c r="Y707" s="523">
        <f t="shared" si="298"/>
        <v>0</v>
      </c>
      <c r="AA707" s="517"/>
      <c r="AB707" s="517" t="e">
        <f t="shared" si="306"/>
        <v>#VALUE!</v>
      </c>
      <c r="AC707" s="524"/>
      <c r="AE707" s="519"/>
      <c r="AF707" s="519"/>
      <c r="AH707" s="499" t="str">
        <f t="shared" si="299"/>
        <v/>
      </c>
    </row>
    <row r="708" spans="1:34" x14ac:dyDescent="0.2">
      <c r="A708" s="134"/>
      <c r="B708" s="135" t="str">
        <f t="shared" si="307"/>
        <v/>
      </c>
      <c r="C708" s="128" t="b">
        <f t="shared" si="300"/>
        <v>0</v>
      </c>
      <c r="D708" s="136"/>
      <c r="E708" s="143" t="b">
        <f t="shared" si="301"/>
        <v>0</v>
      </c>
      <c r="F708" s="137" t="str">
        <f t="shared" si="302"/>
        <v/>
      </c>
      <c r="G708" s="138"/>
      <c r="H708" s="139"/>
      <c r="I708" s="138"/>
      <c r="J708" s="139"/>
      <c r="K708" s="138"/>
      <c r="L708" s="139"/>
      <c r="M708" s="140" t="str">
        <f t="shared" si="303"/>
        <v/>
      </c>
      <c r="N708" s="534"/>
      <c r="O708" s="534"/>
      <c r="Q708" s="513">
        <f t="shared" si="304"/>
        <v>0</v>
      </c>
      <c r="R708" s="499" t="str">
        <f t="shared" si="305"/>
        <v/>
      </c>
      <c r="T708" s="522">
        <f t="shared" si="293"/>
        <v>0</v>
      </c>
      <c r="U708" s="523">
        <f t="shared" si="294"/>
        <v>0</v>
      </c>
      <c r="V708" s="522">
        <f t="shared" si="295"/>
        <v>0</v>
      </c>
      <c r="W708" s="523">
        <f t="shared" si="296"/>
        <v>0</v>
      </c>
      <c r="X708" s="522">
        <f t="shared" si="297"/>
        <v>0</v>
      </c>
      <c r="Y708" s="523">
        <f t="shared" si="298"/>
        <v>0</v>
      </c>
      <c r="AA708" s="517"/>
      <c r="AB708" s="517" t="e">
        <f t="shared" si="306"/>
        <v>#VALUE!</v>
      </c>
      <c r="AC708" s="524"/>
      <c r="AE708" s="519"/>
      <c r="AF708" s="519"/>
      <c r="AH708" s="499" t="str">
        <f t="shared" si="299"/>
        <v/>
      </c>
    </row>
    <row r="709" spans="1:34" x14ac:dyDescent="0.2">
      <c r="A709" s="134"/>
      <c r="B709" s="135" t="str">
        <f t="shared" si="307"/>
        <v/>
      </c>
      <c r="C709" s="128" t="b">
        <f t="shared" si="300"/>
        <v>0</v>
      </c>
      <c r="D709" s="136"/>
      <c r="E709" s="143" t="b">
        <f t="shared" si="301"/>
        <v>0</v>
      </c>
      <c r="F709" s="137" t="str">
        <f t="shared" si="302"/>
        <v/>
      </c>
      <c r="G709" s="138"/>
      <c r="H709" s="139"/>
      <c r="I709" s="138"/>
      <c r="J709" s="139"/>
      <c r="K709" s="138"/>
      <c r="L709" s="139"/>
      <c r="M709" s="140" t="str">
        <f t="shared" si="303"/>
        <v/>
      </c>
      <c r="N709" s="534"/>
      <c r="O709" s="534"/>
      <c r="Q709" s="513">
        <f t="shared" si="304"/>
        <v>0</v>
      </c>
      <c r="R709" s="499" t="str">
        <f t="shared" si="305"/>
        <v/>
      </c>
      <c r="T709" s="522">
        <f t="shared" si="293"/>
        <v>0</v>
      </c>
      <c r="U709" s="523">
        <f t="shared" si="294"/>
        <v>0</v>
      </c>
      <c r="V709" s="522">
        <f t="shared" si="295"/>
        <v>0</v>
      </c>
      <c r="W709" s="523">
        <f t="shared" si="296"/>
        <v>0</v>
      </c>
      <c r="X709" s="522">
        <f t="shared" si="297"/>
        <v>0</v>
      </c>
      <c r="Y709" s="523">
        <f t="shared" si="298"/>
        <v>0</v>
      </c>
      <c r="AA709" s="517"/>
      <c r="AB709" s="517" t="e">
        <f t="shared" si="306"/>
        <v>#VALUE!</v>
      </c>
      <c r="AC709" s="524"/>
      <c r="AE709" s="519"/>
      <c r="AF709" s="519"/>
      <c r="AH709" s="499" t="str">
        <f t="shared" si="299"/>
        <v/>
      </c>
    </row>
    <row r="710" spans="1:34" x14ac:dyDescent="0.2">
      <c r="A710" s="134"/>
      <c r="B710" s="135" t="str">
        <f t="shared" si="307"/>
        <v/>
      </c>
      <c r="C710" s="128" t="b">
        <f t="shared" si="300"/>
        <v>0</v>
      </c>
      <c r="D710" s="136"/>
      <c r="E710" s="143" t="b">
        <f t="shared" si="301"/>
        <v>0</v>
      </c>
      <c r="F710" s="137" t="str">
        <f t="shared" si="302"/>
        <v/>
      </c>
      <c r="G710" s="138"/>
      <c r="H710" s="139"/>
      <c r="I710" s="138"/>
      <c r="J710" s="139"/>
      <c r="K710" s="138"/>
      <c r="L710" s="139"/>
      <c r="M710" s="140" t="str">
        <f t="shared" si="303"/>
        <v/>
      </c>
      <c r="N710" s="534"/>
      <c r="O710" s="534"/>
      <c r="Q710" s="513">
        <f t="shared" si="304"/>
        <v>0</v>
      </c>
      <c r="R710" s="499" t="str">
        <f t="shared" si="305"/>
        <v/>
      </c>
      <c r="T710" s="522">
        <f t="shared" si="293"/>
        <v>0</v>
      </c>
      <c r="U710" s="523">
        <f t="shared" si="294"/>
        <v>0</v>
      </c>
      <c r="V710" s="522">
        <f t="shared" si="295"/>
        <v>0</v>
      </c>
      <c r="W710" s="523">
        <f t="shared" si="296"/>
        <v>0</v>
      </c>
      <c r="X710" s="522">
        <f t="shared" si="297"/>
        <v>0</v>
      </c>
      <c r="Y710" s="523">
        <f t="shared" si="298"/>
        <v>0</v>
      </c>
      <c r="AA710" s="517"/>
      <c r="AB710" s="517" t="e">
        <f t="shared" si="306"/>
        <v>#VALUE!</v>
      </c>
      <c r="AC710" s="524"/>
      <c r="AE710" s="519"/>
      <c r="AF710" s="519"/>
      <c r="AH710" s="499" t="str">
        <f t="shared" si="299"/>
        <v/>
      </c>
    </row>
    <row r="711" spans="1:34" x14ac:dyDescent="0.2">
      <c r="A711" s="134"/>
      <c r="B711" s="135" t="str">
        <f t="shared" si="307"/>
        <v/>
      </c>
      <c r="C711" s="128" t="b">
        <f t="shared" si="300"/>
        <v>0</v>
      </c>
      <c r="D711" s="136"/>
      <c r="E711" s="143" t="b">
        <f t="shared" si="301"/>
        <v>0</v>
      </c>
      <c r="F711" s="137" t="str">
        <f t="shared" si="302"/>
        <v/>
      </c>
      <c r="G711" s="138"/>
      <c r="H711" s="139"/>
      <c r="I711" s="138"/>
      <c r="J711" s="139"/>
      <c r="K711" s="138"/>
      <c r="L711" s="139"/>
      <c r="M711" s="140" t="str">
        <f t="shared" si="303"/>
        <v/>
      </c>
      <c r="N711" s="534"/>
      <c r="O711" s="534"/>
      <c r="Q711" s="513">
        <f t="shared" si="304"/>
        <v>0</v>
      </c>
      <c r="R711" s="499" t="str">
        <f t="shared" si="305"/>
        <v/>
      </c>
      <c r="T711" s="522">
        <f t="shared" si="293"/>
        <v>0</v>
      </c>
      <c r="U711" s="523">
        <f t="shared" si="294"/>
        <v>0</v>
      </c>
      <c r="V711" s="522">
        <f t="shared" si="295"/>
        <v>0</v>
      </c>
      <c r="W711" s="523">
        <f t="shared" si="296"/>
        <v>0</v>
      </c>
      <c r="X711" s="522">
        <f t="shared" si="297"/>
        <v>0</v>
      </c>
      <c r="Y711" s="523">
        <f t="shared" si="298"/>
        <v>0</v>
      </c>
      <c r="AA711" s="517"/>
      <c r="AB711" s="517" t="e">
        <f t="shared" si="306"/>
        <v>#VALUE!</v>
      </c>
      <c r="AC711" s="524"/>
      <c r="AE711" s="519"/>
      <c r="AF711" s="519"/>
      <c r="AH711" s="499" t="str">
        <f t="shared" si="299"/>
        <v/>
      </c>
    </row>
    <row r="712" spans="1:34" x14ac:dyDescent="0.2">
      <c r="A712" s="134"/>
      <c r="B712" s="135" t="str">
        <f t="shared" si="307"/>
        <v/>
      </c>
      <c r="C712" s="128" t="b">
        <f t="shared" si="300"/>
        <v>0</v>
      </c>
      <c r="D712" s="136"/>
      <c r="E712" s="143" t="b">
        <f t="shared" si="301"/>
        <v>0</v>
      </c>
      <c r="F712" s="137" t="str">
        <f t="shared" si="302"/>
        <v/>
      </c>
      <c r="G712" s="138"/>
      <c r="H712" s="139"/>
      <c r="I712" s="138"/>
      <c r="J712" s="139"/>
      <c r="K712" s="138"/>
      <c r="L712" s="139"/>
      <c r="M712" s="140" t="str">
        <f t="shared" si="303"/>
        <v/>
      </c>
      <c r="N712" s="534"/>
      <c r="O712" s="534"/>
      <c r="Q712" s="513">
        <f t="shared" si="304"/>
        <v>0</v>
      </c>
      <c r="R712" s="499" t="str">
        <f t="shared" si="305"/>
        <v/>
      </c>
      <c r="T712" s="522">
        <f t="shared" si="293"/>
        <v>0</v>
      </c>
      <c r="U712" s="523">
        <f t="shared" si="294"/>
        <v>0</v>
      </c>
      <c r="V712" s="522">
        <f t="shared" si="295"/>
        <v>0</v>
      </c>
      <c r="W712" s="523">
        <f t="shared" si="296"/>
        <v>0</v>
      </c>
      <c r="X712" s="522">
        <f t="shared" si="297"/>
        <v>0</v>
      </c>
      <c r="Y712" s="523">
        <f t="shared" si="298"/>
        <v>0</v>
      </c>
      <c r="AA712" s="517"/>
      <c r="AB712" s="517" t="e">
        <f t="shared" si="306"/>
        <v>#VALUE!</v>
      </c>
      <c r="AC712" s="524"/>
      <c r="AE712" s="519"/>
      <c r="AF712" s="519"/>
      <c r="AH712" s="499" t="str">
        <f t="shared" si="299"/>
        <v/>
      </c>
    </row>
    <row r="713" spans="1:34" x14ac:dyDescent="0.2">
      <c r="A713" s="134"/>
      <c r="B713" s="135" t="str">
        <f t="shared" si="307"/>
        <v/>
      </c>
      <c r="C713" s="128" t="b">
        <f t="shared" si="300"/>
        <v>0</v>
      </c>
      <c r="D713" s="136"/>
      <c r="E713" s="143" t="b">
        <f t="shared" si="301"/>
        <v>0</v>
      </c>
      <c r="F713" s="137" t="str">
        <f t="shared" si="302"/>
        <v/>
      </c>
      <c r="G713" s="138"/>
      <c r="H713" s="139"/>
      <c r="I713" s="138"/>
      <c r="J713" s="139"/>
      <c r="K713" s="138"/>
      <c r="L713" s="139"/>
      <c r="M713" s="140" t="str">
        <f t="shared" si="303"/>
        <v/>
      </c>
      <c r="N713" s="534"/>
      <c r="O713" s="534"/>
      <c r="Q713" s="513">
        <f t="shared" si="304"/>
        <v>0</v>
      </c>
      <c r="R713" s="499" t="str">
        <f t="shared" si="305"/>
        <v/>
      </c>
      <c r="T713" s="522">
        <f t="shared" si="293"/>
        <v>0</v>
      </c>
      <c r="U713" s="523">
        <f t="shared" si="294"/>
        <v>0</v>
      </c>
      <c r="V713" s="522">
        <f t="shared" si="295"/>
        <v>0</v>
      </c>
      <c r="W713" s="523">
        <f t="shared" si="296"/>
        <v>0</v>
      </c>
      <c r="X713" s="522">
        <f t="shared" si="297"/>
        <v>0</v>
      </c>
      <c r="Y713" s="523">
        <f t="shared" si="298"/>
        <v>0</v>
      </c>
      <c r="AA713" s="517"/>
      <c r="AB713" s="517" t="e">
        <f t="shared" si="306"/>
        <v>#VALUE!</v>
      </c>
      <c r="AC713" s="524"/>
      <c r="AE713" s="519"/>
      <c r="AF713" s="519"/>
      <c r="AH713" s="499" t="str">
        <f t="shared" si="299"/>
        <v/>
      </c>
    </row>
    <row r="714" spans="1:34" x14ac:dyDescent="0.2">
      <c r="A714" s="134"/>
      <c r="B714" s="135" t="str">
        <f t="shared" si="307"/>
        <v/>
      </c>
      <c r="C714" s="128" t="b">
        <f t="shared" si="300"/>
        <v>0</v>
      </c>
      <c r="D714" s="136"/>
      <c r="E714" s="143" t="b">
        <f t="shared" si="301"/>
        <v>0</v>
      </c>
      <c r="F714" s="137" t="str">
        <f t="shared" si="302"/>
        <v/>
      </c>
      <c r="G714" s="138"/>
      <c r="H714" s="139"/>
      <c r="I714" s="138"/>
      <c r="J714" s="139"/>
      <c r="K714" s="138"/>
      <c r="L714" s="139"/>
      <c r="M714" s="140" t="str">
        <f t="shared" si="303"/>
        <v/>
      </c>
      <c r="N714" s="534"/>
      <c r="O714" s="534"/>
      <c r="Q714" s="513">
        <f t="shared" si="304"/>
        <v>0</v>
      </c>
      <c r="R714" s="499" t="str">
        <f t="shared" si="305"/>
        <v/>
      </c>
      <c r="T714" s="522">
        <f t="shared" si="293"/>
        <v>0</v>
      </c>
      <c r="U714" s="523">
        <f t="shared" si="294"/>
        <v>0</v>
      </c>
      <c r="V714" s="522">
        <f t="shared" si="295"/>
        <v>0</v>
      </c>
      <c r="W714" s="523">
        <f t="shared" si="296"/>
        <v>0</v>
      </c>
      <c r="X714" s="522">
        <f t="shared" si="297"/>
        <v>0</v>
      </c>
      <c r="Y714" s="523">
        <f t="shared" si="298"/>
        <v>0</v>
      </c>
      <c r="AA714" s="517"/>
      <c r="AB714" s="517" t="e">
        <f t="shared" si="306"/>
        <v>#VALUE!</v>
      </c>
      <c r="AC714" s="524"/>
      <c r="AE714" s="519"/>
      <c r="AF714" s="519"/>
      <c r="AH714" s="499" t="str">
        <f t="shared" si="299"/>
        <v/>
      </c>
    </row>
    <row r="715" spans="1:34" x14ac:dyDescent="0.2">
      <c r="A715" s="134"/>
      <c r="B715" s="135" t="str">
        <f t="shared" si="307"/>
        <v/>
      </c>
      <c r="C715" s="128" t="b">
        <f t="shared" si="300"/>
        <v>0</v>
      </c>
      <c r="D715" s="136"/>
      <c r="E715" s="143" t="b">
        <f t="shared" si="301"/>
        <v>0</v>
      </c>
      <c r="F715" s="137" t="str">
        <f t="shared" si="302"/>
        <v/>
      </c>
      <c r="G715" s="138"/>
      <c r="H715" s="139"/>
      <c r="I715" s="138"/>
      <c r="J715" s="139"/>
      <c r="K715" s="138"/>
      <c r="L715" s="139"/>
      <c r="M715" s="140" t="str">
        <f t="shared" si="303"/>
        <v/>
      </c>
      <c r="N715" s="534"/>
      <c r="O715" s="534"/>
      <c r="Q715" s="513">
        <f t="shared" si="304"/>
        <v>0</v>
      </c>
      <c r="R715" s="499" t="str">
        <f t="shared" si="305"/>
        <v/>
      </c>
      <c r="T715" s="522">
        <f t="shared" si="293"/>
        <v>0</v>
      </c>
      <c r="U715" s="523">
        <f t="shared" si="294"/>
        <v>0</v>
      </c>
      <c r="V715" s="522">
        <f t="shared" si="295"/>
        <v>0</v>
      </c>
      <c r="W715" s="523">
        <f t="shared" si="296"/>
        <v>0</v>
      </c>
      <c r="X715" s="522">
        <f t="shared" si="297"/>
        <v>0</v>
      </c>
      <c r="Y715" s="523">
        <f t="shared" si="298"/>
        <v>0</v>
      </c>
      <c r="AA715" s="517"/>
      <c r="AB715" s="517" t="e">
        <f t="shared" si="306"/>
        <v>#VALUE!</v>
      </c>
      <c r="AC715" s="524"/>
      <c r="AE715" s="519"/>
      <c r="AF715" s="519"/>
      <c r="AH715" s="499" t="str">
        <f t="shared" si="299"/>
        <v/>
      </c>
    </row>
    <row r="716" spans="1:34" x14ac:dyDescent="0.2">
      <c r="A716" s="134"/>
      <c r="B716" s="135" t="str">
        <f t="shared" si="307"/>
        <v/>
      </c>
      <c r="C716" s="128" t="b">
        <f t="shared" si="300"/>
        <v>0</v>
      </c>
      <c r="D716" s="136"/>
      <c r="E716" s="143" t="b">
        <f t="shared" si="301"/>
        <v>0</v>
      </c>
      <c r="F716" s="137" t="str">
        <f t="shared" si="302"/>
        <v/>
      </c>
      <c r="G716" s="138"/>
      <c r="H716" s="139"/>
      <c r="I716" s="138"/>
      <c r="J716" s="139"/>
      <c r="K716" s="138"/>
      <c r="L716" s="139"/>
      <c r="M716" s="140" t="str">
        <f t="shared" si="303"/>
        <v/>
      </c>
      <c r="N716" s="534"/>
      <c r="O716" s="534"/>
      <c r="Q716" s="513">
        <f t="shared" si="304"/>
        <v>0</v>
      </c>
      <c r="R716" s="499" t="str">
        <f t="shared" si="305"/>
        <v/>
      </c>
      <c r="T716" s="522">
        <f t="shared" si="293"/>
        <v>0</v>
      </c>
      <c r="U716" s="523">
        <f t="shared" si="294"/>
        <v>0</v>
      </c>
      <c r="V716" s="522">
        <f t="shared" si="295"/>
        <v>0</v>
      </c>
      <c r="W716" s="523">
        <f t="shared" si="296"/>
        <v>0</v>
      </c>
      <c r="X716" s="522">
        <f t="shared" si="297"/>
        <v>0</v>
      </c>
      <c r="Y716" s="523">
        <f t="shared" si="298"/>
        <v>0</v>
      </c>
      <c r="AA716" s="517"/>
      <c r="AB716" s="517" t="e">
        <f t="shared" si="306"/>
        <v>#VALUE!</v>
      </c>
      <c r="AC716" s="524"/>
      <c r="AE716" s="519"/>
      <c r="AF716" s="519"/>
      <c r="AH716" s="499" t="str">
        <f t="shared" si="299"/>
        <v/>
      </c>
    </row>
    <row r="717" spans="1:34" x14ac:dyDescent="0.2">
      <c r="A717" s="134"/>
      <c r="B717" s="135" t="str">
        <f t="shared" si="307"/>
        <v/>
      </c>
      <c r="C717" s="128" t="b">
        <f t="shared" si="300"/>
        <v>0</v>
      </c>
      <c r="D717" s="136"/>
      <c r="E717" s="143" t="b">
        <f t="shared" si="301"/>
        <v>0</v>
      </c>
      <c r="F717" s="137" t="str">
        <f t="shared" si="302"/>
        <v/>
      </c>
      <c r="G717" s="138"/>
      <c r="H717" s="139"/>
      <c r="I717" s="138"/>
      <c r="J717" s="139"/>
      <c r="K717" s="138"/>
      <c r="L717" s="139"/>
      <c r="M717" s="140" t="str">
        <f t="shared" si="303"/>
        <v/>
      </c>
      <c r="N717" s="534"/>
      <c r="O717" s="534"/>
      <c r="Q717" s="513">
        <f t="shared" si="304"/>
        <v>0</v>
      </c>
      <c r="R717" s="499" t="str">
        <f t="shared" si="305"/>
        <v/>
      </c>
      <c r="T717" s="522">
        <f t="shared" si="293"/>
        <v>0</v>
      </c>
      <c r="U717" s="523">
        <f t="shared" si="294"/>
        <v>0</v>
      </c>
      <c r="V717" s="522">
        <f t="shared" si="295"/>
        <v>0</v>
      </c>
      <c r="W717" s="523">
        <f t="shared" si="296"/>
        <v>0</v>
      </c>
      <c r="X717" s="522">
        <f t="shared" si="297"/>
        <v>0</v>
      </c>
      <c r="Y717" s="523">
        <f t="shared" si="298"/>
        <v>0</v>
      </c>
      <c r="AA717" s="517"/>
      <c r="AB717" s="517" t="e">
        <f t="shared" si="306"/>
        <v>#VALUE!</v>
      </c>
      <c r="AC717" s="524"/>
      <c r="AE717" s="519"/>
      <c r="AF717" s="519"/>
      <c r="AH717" s="499" t="str">
        <f t="shared" si="299"/>
        <v/>
      </c>
    </row>
    <row r="718" spans="1:34" x14ac:dyDescent="0.2">
      <c r="A718" s="134"/>
      <c r="B718" s="135" t="str">
        <f t="shared" si="307"/>
        <v/>
      </c>
      <c r="C718" s="128" t="b">
        <f t="shared" si="300"/>
        <v>0</v>
      </c>
      <c r="D718" s="136"/>
      <c r="E718" s="143" t="b">
        <f t="shared" si="301"/>
        <v>0</v>
      </c>
      <c r="F718" s="137" t="str">
        <f t="shared" si="302"/>
        <v/>
      </c>
      <c r="G718" s="138"/>
      <c r="H718" s="139"/>
      <c r="I718" s="138"/>
      <c r="J718" s="139"/>
      <c r="K718" s="138"/>
      <c r="L718" s="139"/>
      <c r="M718" s="140" t="str">
        <f t="shared" si="303"/>
        <v/>
      </c>
      <c r="N718" s="534"/>
      <c r="O718" s="534"/>
      <c r="Q718" s="513">
        <f t="shared" si="304"/>
        <v>0</v>
      </c>
      <c r="R718" s="499" t="str">
        <f t="shared" si="305"/>
        <v/>
      </c>
      <c r="T718" s="522">
        <f t="shared" si="293"/>
        <v>0</v>
      </c>
      <c r="U718" s="523">
        <f t="shared" si="294"/>
        <v>0</v>
      </c>
      <c r="V718" s="522">
        <f t="shared" si="295"/>
        <v>0</v>
      </c>
      <c r="W718" s="523">
        <f t="shared" si="296"/>
        <v>0</v>
      </c>
      <c r="X718" s="522">
        <f t="shared" si="297"/>
        <v>0</v>
      </c>
      <c r="Y718" s="523">
        <f t="shared" si="298"/>
        <v>0</v>
      </c>
      <c r="AA718" s="517"/>
      <c r="AB718" s="517" t="e">
        <f t="shared" si="306"/>
        <v>#VALUE!</v>
      </c>
      <c r="AC718" s="524"/>
      <c r="AE718" s="519"/>
      <c r="AF718" s="519"/>
      <c r="AH718" s="499" t="str">
        <f t="shared" si="299"/>
        <v/>
      </c>
    </row>
    <row r="719" spans="1:34" x14ac:dyDescent="0.2">
      <c r="A719" s="134"/>
      <c r="B719" s="135" t="str">
        <f t="shared" si="307"/>
        <v/>
      </c>
      <c r="C719" s="128" t="b">
        <f t="shared" si="300"/>
        <v>0</v>
      </c>
      <c r="D719" s="136"/>
      <c r="E719" s="143" t="b">
        <f t="shared" si="301"/>
        <v>0</v>
      </c>
      <c r="F719" s="137" t="str">
        <f t="shared" si="302"/>
        <v/>
      </c>
      <c r="G719" s="138"/>
      <c r="H719" s="139"/>
      <c r="I719" s="138"/>
      <c r="J719" s="139"/>
      <c r="K719" s="138"/>
      <c r="L719" s="139"/>
      <c r="M719" s="140" t="str">
        <f t="shared" si="303"/>
        <v/>
      </c>
      <c r="N719" s="534"/>
      <c r="O719" s="534"/>
      <c r="Q719" s="513">
        <f t="shared" si="304"/>
        <v>0</v>
      </c>
      <c r="R719" s="499" t="str">
        <f t="shared" si="305"/>
        <v/>
      </c>
      <c r="T719" s="522">
        <f t="shared" si="293"/>
        <v>0</v>
      </c>
      <c r="U719" s="523">
        <f t="shared" si="294"/>
        <v>0</v>
      </c>
      <c r="V719" s="522">
        <f t="shared" si="295"/>
        <v>0</v>
      </c>
      <c r="W719" s="523">
        <f t="shared" si="296"/>
        <v>0</v>
      </c>
      <c r="X719" s="522">
        <f t="shared" si="297"/>
        <v>0</v>
      </c>
      <c r="Y719" s="523">
        <f t="shared" si="298"/>
        <v>0</v>
      </c>
      <c r="AA719" s="517"/>
      <c r="AB719" s="517" t="e">
        <f t="shared" si="306"/>
        <v>#VALUE!</v>
      </c>
      <c r="AC719" s="524"/>
      <c r="AE719" s="519"/>
      <c r="AF719" s="519"/>
      <c r="AH719" s="499" t="str">
        <f t="shared" si="299"/>
        <v/>
      </c>
    </row>
    <row r="720" spans="1:34" x14ac:dyDescent="0.2">
      <c r="A720" s="134"/>
      <c r="B720" s="135" t="str">
        <f t="shared" si="307"/>
        <v/>
      </c>
      <c r="C720" s="128" t="b">
        <f t="shared" si="300"/>
        <v>0</v>
      </c>
      <c r="D720" s="136"/>
      <c r="E720" s="143" t="b">
        <f t="shared" si="301"/>
        <v>0</v>
      </c>
      <c r="F720" s="137" t="str">
        <f t="shared" si="302"/>
        <v/>
      </c>
      <c r="G720" s="138"/>
      <c r="H720" s="139"/>
      <c r="I720" s="138"/>
      <c r="J720" s="139"/>
      <c r="K720" s="138"/>
      <c r="L720" s="139"/>
      <c r="M720" s="140" t="str">
        <f t="shared" si="303"/>
        <v/>
      </c>
      <c r="N720" s="534"/>
      <c r="O720" s="534"/>
      <c r="Q720" s="513">
        <f t="shared" si="304"/>
        <v>0</v>
      </c>
      <c r="R720" s="499" t="str">
        <f t="shared" si="305"/>
        <v/>
      </c>
      <c r="T720" s="522">
        <f t="shared" si="293"/>
        <v>0</v>
      </c>
      <c r="U720" s="523">
        <f t="shared" si="294"/>
        <v>0</v>
      </c>
      <c r="V720" s="522">
        <f t="shared" si="295"/>
        <v>0</v>
      </c>
      <c r="W720" s="523">
        <f t="shared" si="296"/>
        <v>0</v>
      </c>
      <c r="X720" s="522">
        <f t="shared" si="297"/>
        <v>0</v>
      </c>
      <c r="Y720" s="523">
        <f t="shared" si="298"/>
        <v>0</v>
      </c>
      <c r="AA720" s="517"/>
      <c r="AB720" s="517" t="e">
        <f t="shared" si="306"/>
        <v>#VALUE!</v>
      </c>
      <c r="AC720" s="524"/>
      <c r="AE720" s="519"/>
      <c r="AF720" s="519"/>
      <c r="AH720" s="499" t="str">
        <f t="shared" si="299"/>
        <v/>
      </c>
    </row>
    <row r="721" spans="1:34" x14ac:dyDescent="0.2">
      <c r="A721" s="134"/>
      <c r="B721" s="135" t="str">
        <f t="shared" si="307"/>
        <v/>
      </c>
      <c r="C721" s="128" t="b">
        <f t="shared" si="300"/>
        <v>0</v>
      </c>
      <c r="D721" s="136"/>
      <c r="E721" s="143" t="b">
        <f t="shared" si="301"/>
        <v>0</v>
      </c>
      <c r="F721" s="137" t="str">
        <f t="shared" si="302"/>
        <v/>
      </c>
      <c r="G721" s="138"/>
      <c r="H721" s="139"/>
      <c r="I721" s="138"/>
      <c r="J721" s="139"/>
      <c r="K721" s="138"/>
      <c r="L721" s="139"/>
      <c r="M721" s="140" t="str">
        <f t="shared" si="303"/>
        <v/>
      </c>
      <c r="N721" s="534"/>
      <c r="O721" s="534"/>
      <c r="Q721" s="513">
        <f t="shared" si="304"/>
        <v>0</v>
      </c>
      <c r="R721" s="499" t="str">
        <f t="shared" si="305"/>
        <v/>
      </c>
      <c r="T721" s="522">
        <f t="shared" si="293"/>
        <v>0</v>
      </c>
      <c r="U721" s="523">
        <f t="shared" si="294"/>
        <v>0</v>
      </c>
      <c r="V721" s="522">
        <f t="shared" si="295"/>
        <v>0</v>
      </c>
      <c r="W721" s="523">
        <f t="shared" si="296"/>
        <v>0</v>
      </c>
      <c r="X721" s="522">
        <f t="shared" si="297"/>
        <v>0</v>
      </c>
      <c r="Y721" s="523">
        <f t="shared" si="298"/>
        <v>0</v>
      </c>
      <c r="AA721" s="517"/>
      <c r="AB721" s="517" t="e">
        <f t="shared" si="306"/>
        <v>#VALUE!</v>
      </c>
      <c r="AC721" s="524"/>
      <c r="AE721" s="519"/>
      <c r="AF721" s="519"/>
      <c r="AH721" s="499" t="str">
        <f t="shared" si="299"/>
        <v/>
      </c>
    </row>
    <row r="722" spans="1:34" x14ac:dyDescent="0.2">
      <c r="A722" s="134"/>
      <c r="B722" s="135" t="str">
        <f t="shared" si="307"/>
        <v/>
      </c>
      <c r="C722" s="128" t="b">
        <f t="shared" si="300"/>
        <v>0</v>
      </c>
      <c r="D722" s="136"/>
      <c r="E722" s="143" t="b">
        <f t="shared" si="301"/>
        <v>0</v>
      </c>
      <c r="F722" s="137" t="str">
        <f t="shared" si="302"/>
        <v/>
      </c>
      <c r="G722" s="138"/>
      <c r="H722" s="139"/>
      <c r="I722" s="138"/>
      <c r="J722" s="139"/>
      <c r="K722" s="138"/>
      <c r="L722" s="139"/>
      <c r="M722" s="140" t="str">
        <f t="shared" si="303"/>
        <v/>
      </c>
      <c r="N722" s="534"/>
      <c r="O722" s="534"/>
      <c r="Q722" s="513">
        <f t="shared" si="304"/>
        <v>0</v>
      </c>
      <c r="R722" s="499" t="str">
        <f t="shared" si="305"/>
        <v/>
      </c>
      <c r="T722" s="522">
        <f t="shared" si="293"/>
        <v>0</v>
      </c>
      <c r="U722" s="523">
        <f t="shared" si="294"/>
        <v>0</v>
      </c>
      <c r="V722" s="522">
        <f t="shared" si="295"/>
        <v>0</v>
      </c>
      <c r="W722" s="523">
        <f t="shared" si="296"/>
        <v>0</v>
      </c>
      <c r="X722" s="522">
        <f t="shared" si="297"/>
        <v>0</v>
      </c>
      <c r="Y722" s="523">
        <f t="shared" si="298"/>
        <v>0</v>
      </c>
      <c r="AA722" s="517"/>
      <c r="AB722" s="517" t="e">
        <f t="shared" si="306"/>
        <v>#VALUE!</v>
      </c>
      <c r="AC722" s="524"/>
      <c r="AE722" s="519"/>
      <c r="AF722" s="519"/>
      <c r="AH722" s="499" t="str">
        <f t="shared" si="299"/>
        <v/>
      </c>
    </row>
    <row r="723" spans="1:34" x14ac:dyDescent="0.2">
      <c r="A723" s="134"/>
      <c r="B723" s="135" t="str">
        <f t="shared" si="307"/>
        <v/>
      </c>
      <c r="C723" s="128" t="b">
        <f t="shared" si="300"/>
        <v>0</v>
      </c>
      <c r="D723" s="136"/>
      <c r="E723" s="143" t="b">
        <f t="shared" si="301"/>
        <v>0</v>
      </c>
      <c r="F723" s="137" t="str">
        <f t="shared" si="302"/>
        <v/>
      </c>
      <c r="G723" s="138"/>
      <c r="H723" s="139"/>
      <c r="I723" s="138"/>
      <c r="J723" s="139"/>
      <c r="K723" s="138"/>
      <c r="L723" s="139"/>
      <c r="M723" s="140" t="str">
        <f t="shared" si="303"/>
        <v/>
      </c>
      <c r="N723" s="534"/>
      <c r="O723" s="534"/>
      <c r="Q723" s="513">
        <f t="shared" si="304"/>
        <v>0</v>
      </c>
      <c r="R723" s="499" t="str">
        <f t="shared" si="305"/>
        <v/>
      </c>
      <c r="T723" s="522">
        <f t="shared" si="293"/>
        <v>0</v>
      </c>
      <c r="U723" s="523">
        <f t="shared" si="294"/>
        <v>0</v>
      </c>
      <c r="V723" s="522">
        <f t="shared" si="295"/>
        <v>0</v>
      </c>
      <c r="W723" s="523">
        <f t="shared" si="296"/>
        <v>0</v>
      </c>
      <c r="X723" s="522">
        <f t="shared" si="297"/>
        <v>0</v>
      </c>
      <c r="Y723" s="523">
        <f t="shared" si="298"/>
        <v>0</v>
      </c>
      <c r="AA723" s="517"/>
      <c r="AB723" s="517" t="e">
        <f t="shared" si="306"/>
        <v>#VALUE!</v>
      </c>
      <c r="AC723" s="524"/>
      <c r="AE723" s="519"/>
      <c r="AF723" s="519"/>
      <c r="AH723" s="499" t="str">
        <f t="shared" si="299"/>
        <v/>
      </c>
    </row>
    <row r="724" spans="1:34" x14ac:dyDescent="0.2">
      <c r="A724" s="134"/>
      <c r="B724" s="135" t="str">
        <f t="shared" si="307"/>
        <v/>
      </c>
      <c r="C724" s="128" t="b">
        <f t="shared" si="300"/>
        <v>0</v>
      </c>
      <c r="D724" s="136"/>
      <c r="E724" s="143" t="b">
        <f t="shared" si="301"/>
        <v>0</v>
      </c>
      <c r="F724" s="137" t="str">
        <f t="shared" si="302"/>
        <v/>
      </c>
      <c r="G724" s="138"/>
      <c r="H724" s="139"/>
      <c r="I724" s="138"/>
      <c r="J724" s="139"/>
      <c r="K724" s="138"/>
      <c r="L724" s="139"/>
      <c r="M724" s="140" t="str">
        <f t="shared" si="303"/>
        <v/>
      </c>
      <c r="N724" s="534"/>
      <c r="O724" s="534"/>
      <c r="Q724" s="513">
        <f t="shared" si="304"/>
        <v>0</v>
      </c>
      <c r="R724" s="499" t="str">
        <f t="shared" si="305"/>
        <v/>
      </c>
      <c r="T724" s="522">
        <f t="shared" si="293"/>
        <v>0</v>
      </c>
      <c r="U724" s="523">
        <f t="shared" si="294"/>
        <v>0</v>
      </c>
      <c r="V724" s="522">
        <f t="shared" si="295"/>
        <v>0</v>
      </c>
      <c r="W724" s="523">
        <f t="shared" si="296"/>
        <v>0</v>
      </c>
      <c r="X724" s="522">
        <f t="shared" si="297"/>
        <v>0</v>
      </c>
      <c r="Y724" s="523">
        <f t="shared" si="298"/>
        <v>0</v>
      </c>
      <c r="AA724" s="517"/>
      <c r="AB724" s="517" t="e">
        <f t="shared" si="306"/>
        <v>#VALUE!</v>
      </c>
      <c r="AC724" s="524"/>
      <c r="AE724" s="519"/>
      <c r="AF724" s="519"/>
      <c r="AH724" s="499" t="str">
        <f t="shared" si="299"/>
        <v/>
      </c>
    </row>
    <row r="725" spans="1:34" x14ac:dyDescent="0.2">
      <c r="A725" s="134"/>
      <c r="B725" s="135" t="str">
        <f t="shared" si="307"/>
        <v/>
      </c>
      <c r="C725" s="128" t="b">
        <f t="shared" si="300"/>
        <v>0</v>
      </c>
      <c r="D725" s="136"/>
      <c r="E725" s="143" t="b">
        <f t="shared" si="301"/>
        <v>0</v>
      </c>
      <c r="F725" s="137" t="str">
        <f t="shared" si="302"/>
        <v/>
      </c>
      <c r="G725" s="138"/>
      <c r="H725" s="139"/>
      <c r="I725" s="138"/>
      <c r="J725" s="139"/>
      <c r="K725" s="138"/>
      <c r="L725" s="139"/>
      <c r="M725" s="140" t="str">
        <f t="shared" si="303"/>
        <v/>
      </c>
      <c r="N725" s="534"/>
      <c r="O725" s="534"/>
      <c r="Q725" s="513">
        <f t="shared" si="304"/>
        <v>0</v>
      </c>
      <c r="R725" s="499" t="str">
        <f t="shared" si="305"/>
        <v/>
      </c>
      <c r="T725" s="522">
        <f t="shared" si="293"/>
        <v>0</v>
      </c>
      <c r="U725" s="523">
        <f t="shared" si="294"/>
        <v>0</v>
      </c>
      <c r="V725" s="522">
        <f t="shared" si="295"/>
        <v>0</v>
      </c>
      <c r="W725" s="523">
        <f t="shared" si="296"/>
        <v>0</v>
      </c>
      <c r="X725" s="522">
        <f t="shared" si="297"/>
        <v>0</v>
      </c>
      <c r="Y725" s="523">
        <f t="shared" si="298"/>
        <v>0</v>
      </c>
      <c r="AA725" s="517"/>
      <c r="AB725" s="517" t="e">
        <f t="shared" si="306"/>
        <v>#VALUE!</v>
      </c>
      <c r="AC725" s="524"/>
      <c r="AE725" s="519"/>
      <c r="AF725" s="519"/>
      <c r="AH725" s="499" t="str">
        <f t="shared" si="299"/>
        <v/>
      </c>
    </row>
    <row r="726" spans="1:34" x14ac:dyDescent="0.2">
      <c r="A726" s="134"/>
      <c r="B726" s="135" t="str">
        <f t="shared" si="307"/>
        <v/>
      </c>
      <c r="C726" s="128" t="b">
        <f t="shared" si="300"/>
        <v>0</v>
      </c>
      <c r="D726" s="136"/>
      <c r="E726" s="143" t="b">
        <f t="shared" si="301"/>
        <v>0</v>
      </c>
      <c r="F726" s="137" t="str">
        <f t="shared" si="302"/>
        <v/>
      </c>
      <c r="G726" s="138"/>
      <c r="H726" s="139"/>
      <c r="I726" s="138"/>
      <c r="J726" s="139"/>
      <c r="K726" s="138"/>
      <c r="L726" s="139"/>
      <c r="M726" s="140" t="str">
        <f t="shared" si="303"/>
        <v/>
      </c>
      <c r="N726" s="534"/>
      <c r="O726" s="534"/>
      <c r="Q726" s="513">
        <f t="shared" si="304"/>
        <v>0</v>
      </c>
      <c r="R726" s="499" t="str">
        <f t="shared" si="305"/>
        <v/>
      </c>
      <c r="T726" s="522">
        <f t="shared" si="293"/>
        <v>0</v>
      </c>
      <c r="U726" s="523">
        <f t="shared" si="294"/>
        <v>0</v>
      </c>
      <c r="V726" s="522">
        <f t="shared" si="295"/>
        <v>0</v>
      </c>
      <c r="W726" s="523">
        <f t="shared" si="296"/>
        <v>0</v>
      </c>
      <c r="X726" s="522">
        <f t="shared" si="297"/>
        <v>0</v>
      </c>
      <c r="Y726" s="523">
        <f t="shared" si="298"/>
        <v>0</v>
      </c>
      <c r="AA726" s="517"/>
      <c r="AB726" s="517" t="e">
        <f t="shared" si="306"/>
        <v>#VALUE!</v>
      </c>
      <c r="AC726" s="524"/>
      <c r="AE726" s="519"/>
      <c r="AF726" s="519"/>
      <c r="AH726" s="499" t="str">
        <f t="shared" si="299"/>
        <v/>
      </c>
    </row>
    <row r="727" spans="1:34" x14ac:dyDescent="0.2">
      <c r="A727" s="134"/>
      <c r="B727" s="135" t="str">
        <f t="shared" si="307"/>
        <v/>
      </c>
      <c r="C727" s="128" t="b">
        <f t="shared" si="300"/>
        <v>0</v>
      </c>
      <c r="D727" s="136"/>
      <c r="E727" s="143" t="b">
        <f t="shared" si="301"/>
        <v>0</v>
      </c>
      <c r="F727" s="137" t="str">
        <f t="shared" si="302"/>
        <v/>
      </c>
      <c r="G727" s="138"/>
      <c r="H727" s="139"/>
      <c r="I727" s="138"/>
      <c r="J727" s="139"/>
      <c r="K727" s="138"/>
      <c r="L727" s="139"/>
      <c r="M727" s="140" t="str">
        <f t="shared" si="303"/>
        <v/>
      </c>
      <c r="N727" s="534"/>
      <c r="O727" s="534"/>
      <c r="Q727" s="513">
        <f t="shared" si="304"/>
        <v>0</v>
      </c>
      <c r="R727" s="499" t="str">
        <f t="shared" si="305"/>
        <v/>
      </c>
      <c r="T727" s="522">
        <f t="shared" si="293"/>
        <v>0</v>
      </c>
      <c r="U727" s="523">
        <f t="shared" si="294"/>
        <v>0</v>
      </c>
      <c r="V727" s="522">
        <f t="shared" si="295"/>
        <v>0</v>
      </c>
      <c r="W727" s="523">
        <f t="shared" si="296"/>
        <v>0</v>
      </c>
      <c r="X727" s="522">
        <f t="shared" si="297"/>
        <v>0</v>
      </c>
      <c r="Y727" s="523">
        <f t="shared" si="298"/>
        <v>0</v>
      </c>
      <c r="AA727" s="517"/>
      <c r="AB727" s="517" t="e">
        <f t="shared" si="306"/>
        <v>#VALUE!</v>
      </c>
      <c r="AC727" s="524"/>
      <c r="AE727" s="519"/>
      <c r="AF727" s="519"/>
      <c r="AH727" s="499" t="str">
        <f t="shared" si="299"/>
        <v/>
      </c>
    </row>
    <row r="728" spans="1:34" x14ac:dyDescent="0.2">
      <c r="A728" s="134"/>
      <c r="B728" s="135" t="str">
        <f t="shared" si="307"/>
        <v/>
      </c>
      <c r="C728" s="128" t="b">
        <f t="shared" si="300"/>
        <v>0</v>
      </c>
      <c r="D728" s="136"/>
      <c r="E728" s="143" t="b">
        <f t="shared" si="301"/>
        <v>0</v>
      </c>
      <c r="F728" s="137" t="str">
        <f t="shared" si="302"/>
        <v/>
      </c>
      <c r="G728" s="138"/>
      <c r="H728" s="139"/>
      <c r="I728" s="138"/>
      <c r="J728" s="139"/>
      <c r="K728" s="138"/>
      <c r="L728" s="139"/>
      <c r="M728" s="140" t="str">
        <f t="shared" si="303"/>
        <v/>
      </c>
      <c r="N728" s="534"/>
      <c r="O728" s="534"/>
      <c r="Q728" s="513">
        <f t="shared" si="304"/>
        <v>0</v>
      </c>
      <c r="R728" s="499" t="str">
        <f t="shared" si="305"/>
        <v/>
      </c>
      <c r="T728" s="522">
        <f t="shared" si="293"/>
        <v>0</v>
      </c>
      <c r="U728" s="523">
        <f t="shared" si="294"/>
        <v>0</v>
      </c>
      <c r="V728" s="522">
        <f t="shared" si="295"/>
        <v>0</v>
      </c>
      <c r="W728" s="523">
        <f t="shared" si="296"/>
        <v>0</v>
      </c>
      <c r="X728" s="522">
        <f t="shared" si="297"/>
        <v>0</v>
      </c>
      <c r="Y728" s="523">
        <f t="shared" si="298"/>
        <v>0</v>
      </c>
      <c r="AA728" s="517"/>
      <c r="AB728" s="517" t="e">
        <f t="shared" si="306"/>
        <v>#VALUE!</v>
      </c>
      <c r="AC728" s="524"/>
      <c r="AE728" s="519"/>
      <c r="AF728" s="519"/>
      <c r="AH728" s="499" t="str">
        <f t="shared" si="299"/>
        <v/>
      </c>
    </row>
    <row r="729" spans="1:34" ht="13.5" thickBot="1" x14ac:dyDescent="0.25">
      <c r="A729" s="179"/>
      <c r="B729" s="135" t="str">
        <f t="shared" si="307"/>
        <v/>
      </c>
      <c r="C729" s="128" t="b">
        <f t="shared" si="300"/>
        <v>0</v>
      </c>
      <c r="D729" s="180"/>
      <c r="E729" s="143" t="b">
        <f t="shared" si="301"/>
        <v>0</v>
      </c>
      <c r="F729" s="137" t="str">
        <f t="shared" si="302"/>
        <v/>
      </c>
      <c r="G729" s="138"/>
      <c r="H729" s="139"/>
      <c r="I729" s="138"/>
      <c r="J729" s="139"/>
      <c r="K729" s="138"/>
      <c r="L729" s="139"/>
      <c r="M729" s="140" t="str">
        <f t="shared" si="303"/>
        <v/>
      </c>
      <c r="N729" s="534"/>
      <c r="O729" s="534"/>
      <c r="Q729" s="513">
        <f t="shared" si="304"/>
        <v>0</v>
      </c>
      <c r="R729" s="499" t="str">
        <f t="shared" si="305"/>
        <v/>
      </c>
      <c r="T729" s="522">
        <f t="shared" si="293"/>
        <v>0</v>
      </c>
      <c r="U729" s="523">
        <f t="shared" si="294"/>
        <v>0</v>
      </c>
      <c r="V729" s="522">
        <f t="shared" si="295"/>
        <v>0</v>
      </c>
      <c r="W729" s="523">
        <f t="shared" si="296"/>
        <v>0</v>
      </c>
      <c r="X729" s="522">
        <f t="shared" si="297"/>
        <v>0</v>
      </c>
      <c r="Y729" s="523">
        <f t="shared" si="298"/>
        <v>0</v>
      </c>
      <c r="AA729" s="517"/>
      <c r="AB729" s="517" t="e">
        <f t="shared" si="306"/>
        <v>#VALUE!</v>
      </c>
      <c r="AC729" s="524"/>
      <c r="AE729" s="519"/>
      <c r="AF729" s="519"/>
      <c r="AH729" s="499" t="str">
        <f t="shared" si="299"/>
        <v/>
      </c>
    </row>
    <row r="730" spans="1:34" ht="14.25" thickTop="1" thickBot="1" x14ac:dyDescent="0.25">
      <c r="A730" s="170"/>
      <c r="B730" s="171"/>
      <c r="C730" s="172"/>
      <c r="D730" s="173"/>
      <c r="E730" s="173"/>
      <c r="F730" s="174"/>
      <c r="G730" s="175"/>
      <c r="H730" s="175"/>
      <c r="I730" s="175"/>
      <c r="J730" s="175"/>
      <c r="K730" s="175"/>
      <c r="L730" s="175"/>
      <c r="M730" s="176" t="str">
        <f>IF(SUM(G730:L730)&gt;0.00001,M729+G730-H730+K730-L730,"")</f>
        <v/>
      </c>
      <c r="N730" s="534"/>
      <c r="O730" s="534"/>
      <c r="Q730" s="513"/>
      <c r="T730" s="522">
        <f t="shared" si="293"/>
        <v>0</v>
      </c>
      <c r="U730" s="523">
        <f t="shared" si="294"/>
        <v>0</v>
      </c>
      <c r="V730" s="522">
        <f t="shared" si="295"/>
        <v>0</v>
      </c>
      <c r="W730" s="523">
        <f t="shared" si="296"/>
        <v>0</v>
      </c>
      <c r="X730" s="522">
        <f t="shared" si="297"/>
        <v>0</v>
      </c>
      <c r="Y730" s="523">
        <f t="shared" si="298"/>
        <v>0</v>
      </c>
      <c r="AA730" s="517"/>
      <c r="AB730" s="517"/>
      <c r="AC730" s="530"/>
      <c r="AE730" s="519"/>
      <c r="AF730" s="519"/>
      <c r="AH730" s="499" t="str">
        <f t="shared" si="299"/>
        <v/>
      </c>
    </row>
    <row r="731" spans="1:34" ht="13.5" thickTop="1" x14ac:dyDescent="0.2">
      <c r="A731" s="702" t="s">
        <v>15</v>
      </c>
      <c r="B731" s="703"/>
      <c r="C731" s="703"/>
      <c r="D731" s="703"/>
      <c r="E731" s="703"/>
      <c r="F731" s="703"/>
      <c r="G731" s="708" t="s">
        <v>9</v>
      </c>
      <c r="H731" s="708"/>
      <c r="I731" s="697" t="str">
        <f>I8</f>
        <v>BANCA XXXX</v>
      </c>
      <c r="J731" s="698"/>
      <c r="K731" s="696" t="str">
        <f>K8</f>
        <v>BANCA Agricola pop</v>
      </c>
      <c r="L731" s="696"/>
      <c r="M731" s="692" t="s">
        <v>7</v>
      </c>
      <c r="N731" s="505"/>
      <c r="O731" s="505"/>
      <c r="Q731" s="513"/>
      <c r="T731" s="522" t="str">
        <f t="shared" si="293"/>
        <v>C A S S A</v>
      </c>
      <c r="U731" s="523">
        <f t="shared" si="294"/>
        <v>0</v>
      </c>
      <c r="V731" s="522" t="str">
        <f t="shared" si="295"/>
        <v>BANCA XXXX</v>
      </c>
      <c r="W731" s="523">
        <f t="shared" si="296"/>
        <v>0</v>
      </c>
      <c r="X731" s="522" t="str">
        <f t="shared" si="297"/>
        <v>BANCA Agricola pop</v>
      </c>
      <c r="Y731" s="523">
        <f t="shared" si="298"/>
        <v>0</v>
      </c>
      <c r="AA731" s="517"/>
      <c r="AB731" s="517"/>
      <c r="AC731" s="530"/>
      <c r="AE731" s="519"/>
      <c r="AF731" s="519"/>
      <c r="AH731" s="499" t="str">
        <f t="shared" si="299"/>
        <v/>
      </c>
    </row>
    <row r="732" spans="1:34" x14ac:dyDescent="0.2">
      <c r="A732" s="704"/>
      <c r="B732" s="705"/>
      <c r="C732" s="705"/>
      <c r="D732" s="705"/>
      <c r="E732" s="705"/>
      <c r="F732" s="705"/>
      <c r="G732" s="152" t="s">
        <v>2</v>
      </c>
      <c r="H732" s="152" t="s">
        <v>3</v>
      </c>
      <c r="I732" s="152" t="s">
        <v>2</v>
      </c>
      <c r="J732" s="152" t="s">
        <v>3</v>
      </c>
      <c r="K732" s="152" t="s">
        <v>2</v>
      </c>
      <c r="L732" s="152" t="s">
        <v>3</v>
      </c>
      <c r="M732" s="693"/>
      <c r="N732" s="505"/>
      <c r="O732" s="505"/>
      <c r="Q732" s="513"/>
      <c r="T732" s="522" t="str">
        <f t="shared" si="293"/>
        <v>ENTRATE</v>
      </c>
      <c r="U732" s="523" t="str">
        <f t="shared" si="294"/>
        <v>USCITE</v>
      </c>
      <c r="V732" s="522" t="str">
        <f t="shared" si="295"/>
        <v>ENTRATE</v>
      </c>
      <c r="W732" s="523" t="str">
        <f t="shared" si="296"/>
        <v>USCITE</v>
      </c>
      <c r="X732" s="522" t="str">
        <f t="shared" si="297"/>
        <v>ENTRATE</v>
      </c>
      <c r="Y732" s="523" t="str">
        <f t="shared" si="298"/>
        <v>USCITE</v>
      </c>
      <c r="AA732" s="517"/>
      <c r="AB732" s="517"/>
      <c r="AC732" s="530"/>
      <c r="AE732" s="519"/>
      <c r="AF732" s="519"/>
      <c r="AH732" s="499" t="str">
        <f t="shared" si="299"/>
        <v/>
      </c>
    </row>
    <row r="733" spans="1:34" x14ac:dyDescent="0.2">
      <c r="A733" s="694" t="s">
        <v>12</v>
      </c>
      <c r="B733" s="695"/>
      <c r="C733" s="695"/>
      <c r="D733" s="695"/>
      <c r="E733" s="695"/>
      <c r="F733" s="695"/>
      <c r="G733" s="153">
        <f t="shared" ref="G733:L733" si="308">SUM(G704:G729)</f>
        <v>0</v>
      </c>
      <c r="H733" s="153">
        <f t="shared" si="308"/>
        <v>0</v>
      </c>
      <c r="I733" s="153">
        <f t="shared" si="308"/>
        <v>0</v>
      </c>
      <c r="J733" s="153">
        <f t="shared" si="308"/>
        <v>0</v>
      </c>
      <c r="K733" s="153">
        <f t="shared" si="308"/>
        <v>0</v>
      </c>
      <c r="L733" s="153">
        <f t="shared" si="308"/>
        <v>0</v>
      </c>
      <c r="M733" s="154">
        <f>G733-H733+I733-J733+K733-L733</f>
        <v>0</v>
      </c>
      <c r="N733" s="534"/>
      <c r="O733" s="534"/>
      <c r="Q733" s="513"/>
      <c r="T733" s="522">
        <f t="shared" si="293"/>
        <v>0</v>
      </c>
      <c r="U733" s="523">
        <f t="shared" si="294"/>
        <v>0</v>
      </c>
      <c r="V733" s="522">
        <f t="shared" si="295"/>
        <v>0</v>
      </c>
      <c r="W733" s="523">
        <f t="shared" si="296"/>
        <v>0</v>
      </c>
      <c r="X733" s="522">
        <f t="shared" si="297"/>
        <v>0</v>
      </c>
      <c r="Y733" s="523">
        <f t="shared" si="298"/>
        <v>0</v>
      </c>
      <c r="AA733" s="517"/>
      <c r="AB733" s="517"/>
      <c r="AC733" s="530"/>
      <c r="AE733" s="519"/>
      <c r="AF733" s="519"/>
      <c r="AH733" s="499" t="str">
        <f t="shared" si="299"/>
        <v/>
      </c>
    </row>
    <row r="734" spans="1:34" x14ac:dyDescent="0.2">
      <c r="A734" s="694" t="s">
        <v>14</v>
      </c>
      <c r="B734" s="695"/>
      <c r="C734" s="695"/>
      <c r="D734" s="695"/>
      <c r="E734" s="695"/>
      <c r="F734" s="695"/>
      <c r="G734" s="153">
        <f t="shared" ref="G734:M734" si="309">G702</f>
        <v>434.24</v>
      </c>
      <c r="H734" s="153">
        <f t="shared" si="309"/>
        <v>0</v>
      </c>
      <c r="I734" s="153">
        <f t="shared" si="309"/>
        <v>17740.45</v>
      </c>
      <c r="J734" s="153">
        <f t="shared" si="309"/>
        <v>29.94</v>
      </c>
      <c r="K734" s="153">
        <f t="shared" si="309"/>
        <v>95.99</v>
      </c>
      <c r="L734" s="153">
        <f t="shared" si="309"/>
        <v>0</v>
      </c>
      <c r="M734" s="154">
        <f t="shared" si="309"/>
        <v>18240.740000000005</v>
      </c>
      <c r="N734" s="534"/>
      <c r="O734" s="534"/>
      <c r="Q734" s="513"/>
      <c r="T734" s="522">
        <f t="shared" ref="T734:T765" si="310">IF(R734="ee",G734,IF(R734="-u",G734,IF(R734="",G734,IF(R734="ra",G734,IF(R734="pr",G734,"")))))</f>
        <v>434.24</v>
      </c>
      <c r="U734" s="523">
        <f t="shared" ref="U734:U765" si="311">IF(R734="uu",H734,IF(R734="-e",H734,IF(R734="",H734,IF(R734="rp",H734,IF(R734="ve",H734,"")))))</f>
        <v>0</v>
      </c>
      <c r="V734" s="522">
        <f t="shared" ref="V734:V765" si="312">IF(R734="ee",I734,IF(R734="-u",I734,IF(R734="",I734,IF(R734="ra",I734,IF(R734="ve",I734,"")))))</f>
        <v>17740.45</v>
      </c>
      <c r="W734" s="523">
        <f t="shared" ref="W734:W765" si="313">IF(R734="uu",J734,IF(R734="-e",J734,IF(R734="",J734,IF(R734="rp",J734,IF(R734="pr",J734,"")))))</f>
        <v>29.94</v>
      </c>
      <c r="X734" s="522">
        <f t="shared" ref="X734:X765" si="314">IF(R734="ee",K734,IF(R734="-u",K734,IF(R734="",K734,IF(R734="ra",K734,IF(R734="ve",K734,"")))))</f>
        <v>95.99</v>
      </c>
      <c r="Y734" s="523">
        <f t="shared" ref="Y734:Y765" si="315">IF(R734="uu",L734,IF(R734="-e",L734,IF(R734="",L734,IF(R734="rp",L734,IF(R734="pr",L734,"")))))</f>
        <v>0</v>
      </c>
      <c r="AA734" s="517"/>
      <c r="AB734" s="517"/>
      <c r="AC734" s="530"/>
      <c r="AE734" s="519"/>
      <c r="AF734" s="519"/>
      <c r="AH734" s="499" t="str">
        <f t="shared" si="299"/>
        <v/>
      </c>
    </row>
    <row r="735" spans="1:34" x14ac:dyDescent="0.2">
      <c r="A735" s="700" t="s">
        <v>13</v>
      </c>
      <c r="B735" s="701"/>
      <c r="C735" s="701"/>
      <c r="D735" s="701"/>
      <c r="E735" s="701"/>
      <c r="F735" s="701"/>
      <c r="G735" s="153">
        <f t="shared" ref="G735:M735" si="316">G733+G734</f>
        <v>434.24</v>
      </c>
      <c r="H735" s="153">
        <f t="shared" si="316"/>
        <v>0</v>
      </c>
      <c r="I735" s="153">
        <f t="shared" si="316"/>
        <v>17740.45</v>
      </c>
      <c r="J735" s="153">
        <f t="shared" si="316"/>
        <v>29.94</v>
      </c>
      <c r="K735" s="153">
        <f t="shared" si="316"/>
        <v>95.99</v>
      </c>
      <c r="L735" s="153">
        <f t="shared" si="316"/>
        <v>0</v>
      </c>
      <c r="M735" s="154">
        <f t="shared" si="316"/>
        <v>18240.740000000005</v>
      </c>
      <c r="N735" s="534"/>
      <c r="O735" s="534"/>
      <c r="Q735" s="513"/>
      <c r="T735" s="522">
        <f t="shared" si="310"/>
        <v>434.24</v>
      </c>
      <c r="U735" s="523">
        <f t="shared" si="311"/>
        <v>0</v>
      </c>
      <c r="V735" s="522">
        <f t="shared" si="312"/>
        <v>17740.45</v>
      </c>
      <c r="W735" s="523">
        <f t="shared" si="313"/>
        <v>29.94</v>
      </c>
      <c r="X735" s="522">
        <f t="shared" si="314"/>
        <v>95.99</v>
      </c>
      <c r="Y735" s="523">
        <f t="shared" si="315"/>
        <v>0</v>
      </c>
      <c r="AA735" s="517"/>
      <c r="AB735" s="517"/>
      <c r="AC735" s="530"/>
      <c r="AE735" s="519"/>
      <c r="AF735" s="519"/>
      <c r="AH735" s="499" t="str">
        <f t="shared" si="299"/>
        <v/>
      </c>
    </row>
    <row r="736" spans="1:34" ht="13.5" thickBot="1" x14ac:dyDescent="0.25">
      <c r="A736" s="706" t="s">
        <v>16</v>
      </c>
      <c r="B736" s="707"/>
      <c r="C736" s="707"/>
      <c r="D736" s="707"/>
      <c r="E736" s="707"/>
      <c r="F736" s="707"/>
      <c r="G736" s="699">
        <f>G735-H735</f>
        <v>434.24</v>
      </c>
      <c r="H736" s="699"/>
      <c r="I736" s="699">
        <f>I735-J735</f>
        <v>17710.510000000002</v>
      </c>
      <c r="J736" s="699"/>
      <c r="K736" s="699">
        <f>K735-L735</f>
        <v>95.99</v>
      </c>
      <c r="L736" s="699"/>
      <c r="M736" s="155">
        <f>G736+I736+K736</f>
        <v>18240.740000000005</v>
      </c>
      <c r="N736" s="536"/>
      <c r="O736" s="536"/>
      <c r="Q736" s="513"/>
      <c r="T736" s="522">
        <f t="shared" si="310"/>
        <v>434.24</v>
      </c>
      <c r="U736" s="523">
        <f t="shared" si="311"/>
        <v>0</v>
      </c>
      <c r="V736" s="522">
        <f t="shared" si="312"/>
        <v>17710.510000000002</v>
      </c>
      <c r="W736" s="523">
        <f t="shared" si="313"/>
        <v>0</v>
      </c>
      <c r="X736" s="522">
        <f t="shared" si="314"/>
        <v>95.99</v>
      </c>
      <c r="Y736" s="523">
        <f t="shared" si="315"/>
        <v>0</v>
      </c>
      <c r="AA736" s="517"/>
      <c r="AB736" s="517"/>
      <c r="AC736" s="530"/>
      <c r="AE736" s="519"/>
      <c r="AF736" s="519"/>
      <c r="AH736" s="499" t="str">
        <f t="shared" si="299"/>
        <v/>
      </c>
    </row>
    <row r="737" spans="1:34" ht="13.5" thickTop="1" x14ac:dyDescent="0.2">
      <c r="A737" s="160"/>
      <c r="B737" s="156" t="str">
        <f>IF(Q737&gt;0.00001,B729+1,"")</f>
        <v/>
      </c>
      <c r="C737" s="128" t="b">
        <f t="shared" ref="C737:C762" si="317">IF(G737+I737+K737&gt;0,"e",IF(H737+J737+L737&gt;0,"u",IF(G737+H737+I737+J737+K737+L737&lt;0,"")))</f>
        <v>0</v>
      </c>
      <c r="D737" s="161"/>
      <c r="E737" s="143" t="b">
        <f t="shared" ref="E737:E762" si="318">IF(Q737&gt;0.0001,1)</f>
        <v>0</v>
      </c>
      <c r="F737" s="137" t="str">
        <f t="shared" ref="F737:F762" si="319">AH737</f>
        <v/>
      </c>
      <c r="G737" s="157"/>
      <c r="H737" s="158"/>
      <c r="I737" s="157"/>
      <c r="J737" s="158"/>
      <c r="K737" s="157"/>
      <c r="L737" s="158"/>
      <c r="M737" s="159" t="str">
        <f t="shared" ref="M737:M762" si="320">IF(SUM(G737:L737)&gt;0.00001,M736+G737-H737+I737-J737+K737-L737,"")</f>
        <v/>
      </c>
      <c r="N737" s="534"/>
      <c r="O737" s="534"/>
      <c r="Q737" s="513">
        <f t="shared" ref="Q737:Q762" si="321">SUM(G737:L737)</f>
        <v>0</v>
      </c>
      <c r="R737" s="499" t="str">
        <f t="shared" ref="R737:R762" si="322">LEFT(F737,2)</f>
        <v/>
      </c>
      <c r="T737" s="522">
        <f t="shared" si="310"/>
        <v>0</v>
      </c>
      <c r="U737" s="523">
        <f t="shared" si="311"/>
        <v>0</v>
      </c>
      <c r="V737" s="522">
        <f t="shared" si="312"/>
        <v>0</v>
      </c>
      <c r="W737" s="523">
        <f t="shared" si="313"/>
        <v>0</v>
      </c>
      <c r="X737" s="522">
        <f t="shared" si="314"/>
        <v>0</v>
      </c>
      <c r="Y737" s="523">
        <f t="shared" si="315"/>
        <v>0</v>
      </c>
      <c r="AA737" s="517"/>
      <c r="AB737" s="517" t="e">
        <f t="shared" ref="AB737:AB762" si="323">$AA$11+M737</f>
        <v>#VALUE!</v>
      </c>
      <c r="AC737" s="524"/>
      <c r="AE737" s="519"/>
      <c r="AF737" s="519"/>
      <c r="AH737" s="499" t="str">
        <f t="shared" si="299"/>
        <v/>
      </c>
    </row>
    <row r="738" spans="1:34" x14ac:dyDescent="0.2">
      <c r="A738" s="134"/>
      <c r="B738" s="135" t="str">
        <f t="shared" ref="B738:B762" si="324">IF(Q738&gt;0.00001,B737+1,"")</f>
        <v/>
      </c>
      <c r="C738" s="128" t="b">
        <f t="shared" si="317"/>
        <v>0</v>
      </c>
      <c r="D738" s="136"/>
      <c r="E738" s="143" t="b">
        <f t="shared" si="318"/>
        <v>0</v>
      </c>
      <c r="F738" s="137" t="str">
        <f t="shared" si="319"/>
        <v/>
      </c>
      <c r="G738" s="138"/>
      <c r="H738" s="139"/>
      <c r="I738" s="138"/>
      <c r="J738" s="139"/>
      <c r="K738" s="138"/>
      <c r="L738" s="139"/>
      <c r="M738" s="140" t="str">
        <f t="shared" si="320"/>
        <v/>
      </c>
      <c r="N738" s="534"/>
      <c r="O738" s="534"/>
      <c r="Q738" s="513">
        <f t="shared" si="321"/>
        <v>0</v>
      </c>
      <c r="R738" s="499" t="str">
        <f t="shared" si="322"/>
        <v/>
      </c>
      <c r="T738" s="522">
        <f t="shared" si="310"/>
        <v>0</v>
      </c>
      <c r="U738" s="523">
        <f t="shared" si="311"/>
        <v>0</v>
      </c>
      <c r="V738" s="522">
        <f t="shared" si="312"/>
        <v>0</v>
      </c>
      <c r="W738" s="523">
        <f t="shared" si="313"/>
        <v>0</v>
      </c>
      <c r="X738" s="522">
        <f t="shared" si="314"/>
        <v>0</v>
      </c>
      <c r="Y738" s="523">
        <f t="shared" si="315"/>
        <v>0</v>
      </c>
      <c r="AA738" s="517"/>
      <c r="AB738" s="517" t="e">
        <f t="shared" si="323"/>
        <v>#VALUE!</v>
      </c>
      <c r="AC738" s="524"/>
      <c r="AE738" s="519"/>
      <c r="AF738" s="519"/>
      <c r="AH738" s="499" t="str">
        <f t="shared" si="299"/>
        <v/>
      </c>
    </row>
    <row r="739" spans="1:34" x14ac:dyDescent="0.2">
      <c r="A739" s="134"/>
      <c r="B739" s="135" t="str">
        <f t="shared" si="324"/>
        <v/>
      </c>
      <c r="C739" s="128" t="b">
        <f t="shared" si="317"/>
        <v>0</v>
      </c>
      <c r="D739" s="136"/>
      <c r="E739" s="143" t="b">
        <f t="shared" si="318"/>
        <v>0</v>
      </c>
      <c r="F739" s="137" t="str">
        <f t="shared" si="319"/>
        <v/>
      </c>
      <c r="G739" s="138"/>
      <c r="H739" s="139"/>
      <c r="I739" s="138"/>
      <c r="J739" s="139"/>
      <c r="K739" s="138"/>
      <c r="L739" s="139"/>
      <c r="M739" s="140" t="str">
        <f t="shared" si="320"/>
        <v/>
      </c>
      <c r="N739" s="534"/>
      <c r="O739" s="534"/>
      <c r="Q739" s="513">
        <f t="shared" si="321"/>
        <v>0</v>
      </c>
      <c r="R739" s="499" t="str">
        <f t="shared" si="322"/>
        <v/>
      </c>
      <c r="T739" s="522">
        <f t="shared" si="310"/>
        <v>0</v>
      </c>
      <c r="U739" s="523">
        <f t="shared" si="311"/>
        <v>0</v>
      </c>
      <c r="V739" s="522">
        <f t="shared" si="312"/>
        <v>0</v>
      </c>
      <c r="W739" s="523">
        <f t="shared" si="313"/>
        <v>0</v>
      </c>
      <c r="X739" s="522">
        <f t="shared" si="314"/>
        <v>0</v>
      </c>
      <c r="Y739" s="523">
        <f t="shared" si="315"/>
        <v>0</v>
      </c>
      <c r="AA739" s="517"/>
      <c r="AB739" s="517" t="e">
        <f t="shared" si="323"/>
        <v>#VALUE!</v>
      </c>
      <c r="AC739" s="524"/>
      <c r="AE739" s="519"/>
      <c r="AF739" s="519"/>
      <c r="AH739" s="499" t="str">
        <f t="shared" si="299"/>
        <v/>
      </c>
    </row>
    <row r="740" spans="1:34" x14ac:dyDescent="0.2">
      <c r="A740" s="134"/>
      <c r="B740" s="135" t="str">
        <f t="shared" si="324"/>
        <v/>
      </c>
      <c r="C740" s="128" t="b">
        <f t="shared" si="317"/>
        <v>0</v>
      </c>
      <c r="D740" s="136"/>
      <c r="E740" s="143" t="b">
        <f t="shared" si="318"/>
        <v>0</v>
      </c>
      <c r="F740" s="137" t="str">
        <f t="shared" si="319"/>
        <v/>
      </c>
      <c r="G740" s="138"/>
      <c r="H740" s="139"/>
      <c r="I740" s="138"/>
      <c r="J740" s="139"/>
      <c r="K740" s="138"/>
      <c r="L740" s="139"/>
      <c r="M740" s="140" t="str">
        <f t="shared" si="320"/>
        <v/>
      </c>
      <c r="N740" s="534"/>
      <c r="O740" s="534"/>
      <c r="Q740" s="513">
        <f t="shared" si="321"/>
        <v>0</v>
      </c>
      <c r="R740" s="499" t="str">
        <f t="shared" si="322"/>
        <v/>
      </c>
      <c r="T740" s="522">
        <f t="shared" si="310"/>
        <v>0</v>
      </c>
      <c r="U740" s="523">
        <f t="shared" si="311"/>
        <v>0</v>
      </c>
      <c r="V740" s="522">
        <f t="shared" si="312"/>
        <v>0</v>
      </c>
      <c r="W740" s="523">
        <f t="shared" si="313"/>
        <v>0</v>
      </c>
      <c r="X740" s="522">
        <f t="shared" si="314"/>
        <v>0</v>
      </c>
      <c r="Y740" s="523">
        <f t="shared" si="315"/>
        <v>0</v>
      </c>
      <c r="AA740" s="517"/>
      <c r="AB740" s="517" t="e">
        <f t="shared" si="323"/>
        <v>#VALUE!</v>
      </c>
      <c r="AC740" s="524"/>
      <c r="AE740" s="519"/>
      <c r="AF740" s="519"/>
      <c r="AH740" s="499" t="str">
        <f t="shared" si="299"/>
        <v/>
      </c>
    </row>
    <row r="741" spans="1:34" x14ac:dyDescent="0.2">
      <c r="A741" s="134"/>
      <c r="B741" s="135" t="str">
        <f t="shared" si="324"/>
        <v/>
      </c>
      <c r="C741" s="128" t="b">
        <f t="shared" si="317"/>
        <v>0</v>
      </c>
      <c r="D741" s="136"/>
      <c r="E741" s="143" t="b">
        <f t="shared" si="318"/>
        <v>0</v>
      </c>
      <c r="F741" s="137" t="str">
        <f t="shared" si="319"/>
        <v/>
      </c>
      <c r="G741" s="138"/>
      <c r="H741" s="139"/>
      <c r="I741" s="138"/>
      <c r="J741" s="139"/>
      <c r="K741" s="138"/>
      <c r="L741" s="139"/>
      <c r="M741" s="140" t="str">
        <f t="shared" si="320"/>
        <v/>
      </c>
      <c r="N741" s="534"/>
      <c r="O741" s="534"/>
      <c r="Q741" s="513">
        <f t="shared" si="321"/>
        <v>0</v>
      </c>
      <c r="R741" s="499" t="str">
        <f t="shared" si="322"/>
        <v/>
      </c>
      <c r="T741" s="522">
        <f t="shared" si="310"/>
        <v>0</v>
      </c>
      <c r="U741" s="523">
        <f t="shared" si="311"/>
        <v>0</v>
      </c>
      <c r="V741" s="522">
        <f t="shared" si="312"/>
        <v>0</v>
      </c>
      <c r="W741" s="523">
        <f t="shared" si="313"/>
        <v>0</v>
      </c>
      <c r="X741" s="522">
        <f t="shared" si="314"/>
        <v>0</v>
      </c>
      <c r="Y741" s="523">
        <f t="shared" si="315"/>
        <v>0</v>
      </c>
      <c r="AA741" s="517"/>
      <c r="AB741" s="517" t="e">
        <f t="shared" si="323"/>
        <v>#VALUE!</v>
      </c>
      <c r="AC741" s="524"/>
      <c r="AE741" s="519"/>
      <c r="AF741" s="519"/>
      <c r="AH741" s="499" t="str">
        <f t="shared" si="299"/>
        <v/>
      </c>
    </row>
    <row r="742" spans="1:34" x14ac:dyDescent="0.2">
      <c r="A742" s="134"/>
      <c r="B742" s="135" t="str">
        <f t="shared" si="324"/>
        <v/>
      </c>
      <c r="C742" s="128" t="b">
        <f t="shared" si="317"/>
        <v>0</v>
      </c>
      <c r="D742" s="136"/>
      <c r="E742" s="143" t="b">
        <f t="shared" si="318"/>
        <v>0</v>
      </c>
      <c r="F742" s="137" t="str">
        <f t="shared" si="319"/>
        <v/>
      </c>
      <c r="G742" s="138"/>
      <c r="H742" s="139"/>
      <c r="I742" s="138"/>
      <c r="J742" s="139"/>
      <c r="K742" s="138"/>
      <c r="L742" s="139"/>
      <c r="M742" s="140" t="str">
        <f t="shared" si="320"/>
        <v/>
      </c>
      <c r="N742" s="534"/>
      <c r="O742" s="534"/>
      <c r="Q742" s="513">
        <f t="shared" si="321"/>
        <v>0</v>
      </c>
      <c r="R742" s="499" t="str">
        <f t="shared" si="322"/>
        <v/>
      </c>
      <c r="T742" s="522">
        <f t="shared" si="310"/>
        <v>0</v>
      </c>
      <c r="U742" s="523">
        <f t="shared" si="311"/>
        <v>0</v>
      </c>
      <c r="V742" s="522">
        <f t="shared" si="312"/>
        <v>0</v>
      </c>
      <c r="W742" s="523">
        <f t="shared" si="313"/>
        <v>0</v>
      </c>
      <c r="X742" s="522">
        <f t="shared" si="314"/>
        <v>0</v>
      </c>
      <c r="Y742" s="523">
        <f t="shared" si="315"/>
        <v>0</v>
      </c>
      <c r="AA742" s="517"/>
      <c r="AB742" s="517" t="e">
        <f t="shared" si="323"/>
        <v>#VALUE!</v>
      </c>
      <c r="AC742" s="524"/>
      <c r="AE742" s="519"/>
      <c r="AF742" s="519"/>
      <c r="AH742" s="499" t="str">
        <f t="shared" si="299"/>
        <v/>
      </c>
    </row>
    <row r="743" spans="1:34" x14ac:dyDescent="0.2">
      <c r="A743" s="134"/>
      <c r="B743" s="135" t="str">
        <f t="shared" si="324"/>
        <v/>
      </c>
      <c r="C743" s="128" t="b">
        <f t="shared" si="317"/>
        <v>0</v>
      </c>
      <c r="D743" s="136"/>
      <c r="E743" s="143" t="b">
        <f t="shared" si="318"/>
        <v>0</v>
      </c>
      <c r="F743" s="137" t="str">
        <f t="shared" si="319"/>
        <v/>
      </c>
      <c r="G743" s="138"/>
      <c r="H743" s="139"/>
      <c r="I743" s="138"/>
      <c r="J743" s="139"/>
      <c r="K743" s="138"/>
      <c r="L743" s="139"/>
      <c r="M743" s="140" t="str">
        <f t="shared" si="320"/>
        <v/>
      </c>
      <c r="N743" s="534"/>
      <c r="O743" s="534"/>
      <c r="Q743" s="513">
        <f t="shared" si="321"/>
        <v>0</v>
      </c>
      <c r="R743" s="499" t="str">
        <f t="shared" si="322"/>
        <v/>
      </c>
      <c r="T743" s="522">
        <f t="shared" si="310"/>
        <v>0</v>
      </c>
      <c r="U743" s="523">
        <f t="shared" si="311"/>
        <v>0</v>
      </c>
      <c r="V743" s="522">
        <f t="shared" si="312"/>
        <v>0</v>
      </c>
      <c r="W743" s="523">
        <f t="shared" si="313"/>
        <v>0</v>
      </c>
      <c r="X743" s="522">
        <f t="shared" si="314"/>
        <v>0</v>
      </c>
      <c r="Y743" s="523">
        <f t="shared" si="315"/>
        <v>0</v>
      </c>
      <c r="AA743" s="517"/>
      <c r="AB743" s="517" t="e">
        <f t="shared" si="323"/>
        <v>#VALUE!</v>
      </c>
      <c r="AC743" s="524"/>
      <c r="AE743" s="519"/>
      <c r="AF743" s="519"/>
      <c r="AH743" s="499" t="str">
        <f t="shared" si="299"/>
        <v/>
      </c>
    </row>
    <row r="744" spans="1:34" x14ac:dyDescent="0.2">
      <c r="A744" s="134"/>
      <c r="B744" s="135" t="str">
        <f t="shared" si="324"/>
        <v/>
      </c>
      <c r="C744" s="128" t="b">
        <f t="shared" si="317"/>
        <v>0</v>
      </c>
      <c r="D744" s="136"/>
      <c r="E744" s="143" t="b">
        <f t="shared" si="318"/>
        <v>0</v>
      </c>
      <c r="F744" s="137" t="str">
        <f t="shared" si="319"/>
        <v/>
      </c>
      <c r="G744" s="138"/>
      <c r="H744" s="139"/>
      <c r="I744" s="138"/>
      <c r="J744" s="139"/>
      <c r="K744" s="138"/>
      <c r="L744" s="139"/>
      <c r="M744" s="140" t="str">
        <f t="shared" si="320"/>
        <v/>
      </c>
      <c r="N744" s="534"/>
      <c r="O744" s="534"/>
      <c r="Q744" s="513">
        <f t="shared" si="321"/>
        <v>0</v>
      </c>
      <c r="R744" s="499" t="str">
        <f t="shared" si="322"/>
        <v/>
      </c>
      <c r="T744" s="522">
        <f t="shared" si="310"/>
        <v>0</v>
      </c>
      <c r="U744" s="523">
        <f t="shared" si="311"/>
        <v>0</v>
      </c>
      <c r="V744" s="522">
        <f t="shared" si="312"/>
        <v>0</v>
      </c>
      <c r="W744" s="523">
        <f t="shared" si="313"/>
        <v>0</v>
      </c>
      <c r="X744" s="522">
        <f t="shared" si="314"/>
        <v>0</v>
      </c>
      <c r="Y744" s="523">
        <f t="shared" si="315"/>
        <v>0</v>
      </c>
      <c r="AA744" s="517"/>
      <c r="AB744" s="517" t="e">
        <f t="shared" si="323"/>
        <v>#VALUE!</v>
      </c>
      <c r="AC744" s="524"/>
      <c r="AE744" s="519"/>
      <c r="AF744" s="519"/>
      <c r="AH744" s="499" t="str">
        <f t="shared" si="299"/>
        <v/>
      </c>
    </row>
    <row r="745" spans="1:34" x14ac:dyDescent="0.2">
      <c r="A745" s="134"/>
      <c r="B745" s="135" t="str">
        <f t="shared" si="324"/>
        <v/>
      </c>
      <c r="C745" s="128" t="b">
        <f t="shared" si="317"/>
        <v>0</v>
      </c>
      <c r="D745" s="136"/>
      <c r="E745" s="143" t="b">
        <f t="shared" si="318"/>
        <v>0</v>
      </c>
      <c r="F745" s="137" t="str">
        <f t="shared" si="319"/>
        <v/>
      </c>
      <c r="G745" s="138"/>
      <c r="H745" s="139"/>
      <c r="I745" s="138"/>
      <c r="J745" s="139"/>
      <c r="K745" s="138"/>
      <c r="L745" s="139"/>
      <c r="M745" s="140" t="str">
        <f t="shared" si="320"/>
        <v/>
      </c>
      <c r="N745" s="534"/>
      <c r="O745" s="534"/>
      <c r="Q745" s="513">
        <f t="shared" si="321"/>
        <v>0</v>
      </c>
      <c r="R745" s="499" t="str">
        <f t="shared" si="322"/>
        <v/>
      </c>
      <c r="T745" s="522">
        <f t="shared" si="310"/>
        <v>0</v>
      </c>
      <c r="U745" s="523">
        <f t="shared" si="311"/>
        <v>0</v>
      </c>
      <c r="V745" s="522">
        <f t="shared" si="312"/>
        <v>0</v>
      </c>
      <c r="W745" s="523">
        <f t="shared" si="313"/>
        <v>0</v>
      </c>
      <c r="X745" s="522">
        <f t="shared" si="314"/>
        <v>0</v>
      </c>
      <c r="Y745" s="523">
        <f t="shared" si="315"/>
        <v>0</v>
      </c>
      <c r="AA745" s="517"/>
      <c r="AB745" s="517" t="e">
        <f t="shared" si="323"/>
        <v>#VALUE!</v>
      </c>
      <c r="AC745" s="524"/>
      <c r="AE745" s="519"/>
      <c r="AF745" s="519"/>
      <c r="AH745" s="499" t="str">
        <f t="shared" si="299"/>
        <v/>
      </c>
    </row>
    <row r="746" spans="1:34" x14ac:dyDescent="0.2">
      <c r="A746" s="134"/>
      <c r="B746" s="135" t="str">
        <f t="shared" si="324"/>
        <v/>
      </c>
      <c r="C746" s="128" t="b">
        <f t="shared" si="317"/>
        <v>0</v>
      </c>
      <c r="D746" s="136"/>
      <c r="E746" s="143" t="b">
        <f t="shared" si="318"/>
        <v>0</v>
      </c>
      <c r="F746" s="137" t="str">
        <f t="shared" si="319"/>
        <v/>
      </c>
      <c r="G746" s="138"/>
      <c r="H746" s="139"/>
      <c r="I746" s="138"/>
      <c r="J746" s="139"/>
      <c r="K746" s="138"/>
      <c r="L746" s="139"/>
      <c r="M746" s="140" t="str">
        <f t="shared" si="320"/>
        <v/>
      </c>
      <c r="N746" s="534"/>
      <c r="O746" s="534"/>
      <c r="Q746" s="513">
        <f t="shared" si="321"/>
        <v>0</v>
      </c>
      <c r="R746" s="499" t="str">
        <f t="shared" si="322"/>
        <v/>
      </c>
      <c r="T746" s="522">
        <f t="shared" si="310"/>
        <v>0</v>
      </c>
      <c r="U746" s="523">
        <f t="shared" si="311"/>
        <v>0</v>
      </c>
      <c r="V746" s="522">
        <f t="shared" si="312"/>
        <v>0</v>
      </c>
      <c r="W746" s="523">
        <f t="shared" si="313"/>
        <v>0</v>
      </c>
      <c r="X746" s="522">
        <f t="shared" si="314"/>
        <v>0</v>
      </c>
      <c r="Y746" s="523">
        <f t="shared" si="315"/>
        <v>0</v>
      </c>
      <c r="AA746" s="517"/>
      <c r="AB746" s="517" t="e">
        <f t="shared" si="323"/>
        <v>#VALUE!</v>
      </c>
      <c r="AC746" s="524"/>
      <c r="AE746" s="519"/>
      <c r="AF746" s="519"/>
      <c r="AH746" s="499" t="str">
        <f t="shared" si="299"/>
        <v/>
      </c>
    </row>
    <row r="747" spans="1:34" x14ac:dyDescent="0.2">
      <c r="A747" s="134"/>
      <c r="B747" s="135" t="str">
        <f t="shared" si="324"/>
        <v/>
      </c>
      <c r="C747" s="128" t="b">
        <f t="shared" si="317"/>
        <v>0</v>
      </c>
      <c r="D747" s="136"/>
      <c r="E747" s="143" t="b">
        <f t="shared" si="318"/>
        <v>0</v>
      </c>
      <c r="F747" s="137" t="str">
        <f t="shared" si="319"/>
        <v/>
      </c>
      <c r="G747" s="138"/>
      <c r="H747" s="139"/>
      <c r="I747" s="138"/>
      <c r="J747" s="139"/>
      <c r="K747" s="138"/>
      <c r="L747" s="139"/>
      <c r="M747" s="140" t="str">
        <f t="shared" si="320"/>
        <v/>
      </c>
      <c r="N747" s="534"/>
      <c r="O747" s="534"/>
      <c r="Q747" s="513">
        <f t="shared" si="321"/>
        <v>0</v>
      </c>
      <c r="R747" s="499" t="str">
        <f t="shared" si="322"/>
        <v/>
      </c>
      <c r="T747" s="522">
        <f t="shared" si="310"/>
        <v>0</v>
      </c>
      <c r="U747" s="523">
        <f t="shared" si="311"/>
        <v>0</v>
      </c>
      <c r="V747" s="522">
        <f t="shared" si="312"/>
        <v>0</v>
      </c>
      <c r="W747" s="523">
        <f t="shared" si="313"/>
        <v>0</v>
      </c>
      <c r="X747" s="522">
        <f t="shared" si="314"/>
        <v>0</v>
      </c>
      <c r="Y747" s="523">
        <f t="shared" si="315"/>
        <v>0</v>
      </c>
      <c r="AA747" s="517"/>
      <c r="AB747" s="517" t="e">
        <f t="shared" si="323"/>
        <v>#VALUE!</v>
      </c>
      <c r="AC747" s="524"/>
      <c r="AE747" s="519"/>
      <c r="AF747" s="519"/>
      <c r="AH747" s="499" t="str">
        <f t="shared" si="299"/>
        <v/>
      </c>
    </row>
    <row r="748" spans="1:34" x14ac:dyDescent="0.2">
      <c r="A748" s="134"/>
      <c r="B748" s="135" t="str">
        <f t="shared" si="324"/>
        <v/>
      </c>
      <c r="C748" s="128" t="b">
        <f t="shared" si="317"/>
        <v>0</v>
      </c>
      <c r="D748" s="136"/>
      <c r="E748" s="143" t="b">
        <f t="shared" si="318"/>
        <v>0</v>
      </c>
      <c r="F748" s="137" t="str">
        <f t="shared" si="319"/>
        <v/>
      </c>
      <c r="G748" s="138"/>
      <c r="H748" s="139"/>
      <c r="I748" s="138"/>
      <c r="J748" s="139"/>
      <c r="K748" s="138"/>
      <c r="L748" s="139"/>
      <c r="M748" s="140" t="str">
        <f t="shared" si="320"/>
        <v/>
      </c>
      <c r="N748" s="534"/>
      <c r="O748" s="534"/>
      <c r="Q748" s="513">
        <f t="shared" si="321"/>
        <v>0</v>
      </c>
      <c r="R748" s="499" t="str">
        <f t="shared" si="322"/>
        <v/>
      </c>
      <c r="T748" s="522">
        <f t="shared" si="310"/>
        <v>0</v>
      </c>
      <c r="U748" s="523">
        <f t="shared" si="311"/>
        <v>0</v>
      </c>
      <c r="V748" s="522">
        <f t="shared" si="312"/>
        <v>0</v>
      </c>
      <c r="W748" s="523">
        <f t="shared" si="313"/>
        <v>0</v>
      </c>
      <c r="X748" s="522">
        <f t="shared" si="314"/>
        <v>0</v>
      </c>
      <c r="Y748" s="523">
        <f t="shared" si="315"/>
        <v>0</v>
      </c>
      <c r="AA748" s="517"/>
      <c r="AB748" s="517" t="e">
        <f t="shared" si="323"/>
        <v>#VALUE!</v>
      </c>
      <c r="AC748" s="524"/>
      <c r="AE748" s="519"/>
      <c r="AF748" s="519"/>
      <c r="AH748" s="499" t="str">
        <f t="shared" si="299"/>
        <v/>
      </c>
    </row>
    <row r="749" spans="1:34" x14ac:dyDescent="0.2">
      <c r="A749" s="134"/>
      <c r="B749" s="135" t="str">
        <f t="shared" si="324"/>
        <v/>
      </c>
      <c r="C749" s="128" t="b">
        <f t="shared" si="317"/>
        <v>0</v>
      </c>
      <c r="D749" s="136"/>
      <c r="E749" s="143" t="b">
        <f t="shared" si="318"/>
        <v>0</v>
      </c>
      <c r="F749" s="137" t="str">
        <f t="shared" si="319"/>
        <v/>
      </c>
      <c r="G749" s="138"/>
      <c r="H749" s="139"/>
      <c r="I749" s="138"/>
      <c r="J749" s="139"/>
      <c r="K749" s="138"/>
      <c r="L749" s="139"/>
      <c r="M749" s="140" t="str">
        <f t="shared" si="320"/>
        <v/>
      </c>
      <c r="N749" s="534"/>
      <c r="O749" s="534"/>
      <c r="Q749" s="513">
        <f t="shared" si="321"/>
        <v>0</v>
      </c>
      <c r="R749" s="499" t="str">
        <f t="shared" si="322"/>
        <v/>
      </c>
      <c r="T749" s="522">
        <f t="shared" si="310"/>
        <v>0</v>
      </c>
      <c r="U749" s="523">
        <f t="shared" si="311"/>
        <v>0</v>
      </c>
      <c r="V749" s="522">
        <f t="shared" si="312"/>
        <v>0</v>
      </c>
      <c r="W749" s="523">
        <f t="shared" si="313"/>
        <v>0</v>
      </c>
      <c r="X749" s="522">
        <f t="shared" si="314"/>
        <v>0</v>
      </c>
      <c r="Y749" s="523">
        <f t="shared" si="315"/>
        <v>0</v>
      </c>
      <c r="AA749" s="517"/>
      <c r="AB749" s="517" t="e">
        <f t="shared" si="323"/>
        <v>#VALUE!</v>
      </c>
      <c r="AC749" s="524"/>
      <c r="AE749" s="519"/>
      <c r="AF749" s="519"/>
      <c r="AH749" s="499" t="str">
        <f t="shared" si="299"/>
        <v/>
      </c>
    </row>
    <row r="750" spans="1:34" x14ac:dyDescent="0.2">
      <c r="A750" s="134"/>
      <c r="B750" s="135" t="str">
        <f t="shared" si="324"/>
        <v/>
      </c>
      <c r="C750" s="128" t="b">
        <f t="shared" si="317"/>
        <v>0</v>
      </c>
      <c r="D750" s="136"/>
      <c r="E750" s="143" t="b">
        <f t="shared" si="318"/>
        <v>0</v>
      </c>
      <c r="F750" s="137" t="str">
        <f t="shared" si="319"/>
        <v/>
      </c>
      <c r="G750" s="138"/>
      <c r="H750" s="139"/>
      <c r="I750" s="138"/>
      <c r="J750" s="139"/>
      <c r="K750" s="138"/>
      <c r="L750" s="139"/>
      <c r="M750" s="140" t="str">
        <f t="shared" si="320"/>
        <v/>
      </c>
      <c r="N750" s="534"/>
      <c r="O750" s="534"/>
      <c r="Q750" s="513">
        <f t="shared" si="321"/>
        <v>0</v>
      </c>
      <c r="R750" s="499" t="str">
        <f t="shared" si="322"/>
        <v/>
      </c>
      <c r="T750" s="522">
        <f t="shared" si="310"/>
        <v>0</v>
      </c>
      <c r="U750" s="523">
        <f t="shared" si="311"/>
        <v>0</v>
      </c>
      <c r="V750" s="522">
        <f t="shared" si="312"/>
        <v>0</v>
      </c>
      <c r="W750" s="523">
        <f t="shared" si="313"/>
        <v>0</v>
      </c>
      <c r="X750" s="522">
        <f t="shared" si="314"/>
        <v>0</v>
      </c>
      <c r="Y750" s="523">
        <f t="shared" si="315"/>
        <v>0</v>
      </c>
      <c r="AA750" s="517"/>
      <c r="AB750" s="517" t="e">
        <f t="shared" si="323"/>
        <v>#VALUE!</v>
      </c>
      <c r="AC750" s="524"/>
      <c r="AE750" s="519"/>
      <c r="AF750" s="519"/>
      <c r="AH750" s="499" t="str">
        <f t="shared" si="299"/>
        <v/>
      </c>
    </row>
    <row r="751" spans="1:34" x14ac:dyDescent="0.2">
      <c r="A751" s="134"/>
      <c r="B751" s="135" t="str">
        <f t="shared" si="324"/>
        <v/>
      </c>
      <c r="C751" s="128" t="b">
        <f t="shared" si="317"/>
        <v>0</v>
      </c>
      <c r="D751" s="136"/>
      <c r="E751" s="143" t="b">
        <f t="shared" si="318"/>
        <v>0</v>
      </c>
      <c r="F751" s="137" t="str">
        <f t="shared" si="319"/>
        <v/>
      </c>
      <c r="G751" s="138"/>
      <c r="H751" s="139"/>
      <c r="I751" s="138"/>
      <c r="J751" s="139"/>
      <c r="K751" s="138"/>
      <c r="L751" s="139"/>
      <c r="M751" s="140" t="str">
        <f t="shared" si="320"/>
        <v/>
      </c>
      <c r="N751" s="534"/>
      <c r="O751" s="534"/>
      <c r="Q751" s="513">
        <f t="shared" si="321"/>
        <v>0</v>
      </c>
      <c r="R751" s="499" t="str">
        <f t="shared" si="322"/>
        <v/>
      </c>
      <c r="T751" s="522">
        <f t="shared" si="310"/>
        <v>0</v>
      </c>
      <c r="U751" s="523">
        <f t="shared" si="311"/>
        <v>0</v>
      </c>
      <c r="V751" s="522">
        <f t="shared" si="312"/>
        <v>0</v>
      </c>
      <c r="W751" s="523">
        <f t="shared" si="313"/>
        <v>0</v>
      </c>
      <c r="X751" s="522">
        <f t="shared" si="314"/>
        <v>0</v>
      </c>
      <c r="Y751" s="523">
        <f t="shared" si="315"/>
        <v>0</v>
      </c>
      <c r="AA751" s="517"/>
      <c r="AB751" s="517" t="e">
        <f t="shared" si="323"/>
        <v>#VALUE!</v>
      </c>
      <c r="AC751" s="524"/>
      <c r="AE751" s="519"/>
      <c r="AF751" s="519"/>
      <c r="AH751" s="499" t="str">
        <f t="shared" si="299"/>
        <v/>
      </c>
    </row>
    <row r="752" spans="1:34" x14ac:dyDescent="0.2">
      <c r="A752" s="134"/>
      <c r="B752" s="135" t="str">
        <f t="shared" si="324"/>
        <v/>
      </c>
      <c r="C752" s="128" t="b">
        <f t="shared" si="317"/>
        <v>0</v>
      </c>
      <c r="D752" s="136"/>
      <c r="E752" s="143" t="b">
        <f t="shared" si="318"/>
        <v>0</v>
      </c>
      <c r="F752" s="137" t="str">
        <f t="shared" si="319"/>
        <v/>
      </c>
      <c r="G752" s="138"/>
      <c r="H752" s="139"/>
      <c r="I752" s="138"/>
      <c r="J752" s="139"/>
      <c r="K752" s="138"/>
      <c r="L752" s="139"/>
      <c r="M752" s="140" t="str">
        <f t="shared" si="320"/>
        <v/>
      </c>
      <c r="N752" s="534"/>
      <c r="O752" s="534"/>
      <c r="Q752" s="513">
        <f t="shared" si="321"/>
        <v>0</v>
      </c>
      <c r="R752" s="499" t="str">
        <f t="shared" si="322"/>
        <v/>
      </c>
      <c r="T752" s="522">
        <f t="shared" si="310"/>
        <v>0</v>
      </c>
      <c r="U752" s="523">
        <f t="shared" si="311"/>
        <v>0</v>
      </c>
      <c r="V752" s="522">
        <f t="shared" si="312"/>
        <v>0</v>
      </c>
      <c r="W752" s="523">
        <f t="shared" si="313"/>
        <v>0</v>
      </c>
      <c r="X752" s="522">
        <f t="shared" si="314"/>
        <v>0</v>
      </c>
      <c r="Y752" s="523">
        <f t="shared" si="315"/>
        <v>0</v>
      </c>
      <c r="AA752" s="517"/>
      <c r="AB752" s="517" t="e">
        <f t="shared" si="323"/>
        <v>#VALUE!</v>
      </c>
      <c r="AC752" s="524"/>
      <c r="AE752" s="519"/>
      <c r="AF752" s="519"/>
      <c r="AH752" s="499" t="str">
        <f t="shared" si="299"/>
        <v/>
      </c>
    </row>
    <row r="753" spans="1:34" x14ac:dyDescent="0.2">
      <c r="A753" s="134"/>
      <c r="B753" s="135" t="str">
        <f t="shared" si="324"/>
        <v/>
      </c>
      <c r="C753" s="128" t="b">
        <f t="shared" si="317"/>
        <v>0</v>
      </c>
      <c r="D753" s="136"/>
      <c r="E753" s="143" t="b">
        <f t="shared" si="318"/>
        <v>0</v>
      </c>
      <c r="F753" s="137" t="str">
        <f t="shared" si="319"/>
        <v/>
      </c>
      <c r="G753" s="138"/>
      <c r="H753" s="139"/>
      <c r="I753" s="138"/>
      <c r="J753" s="139"/>
      <c r="K753" s="138"/>
      <c r="L753" s="139"/>
      <c r="M753" s="140" t="str">
        <f t="shared" si="320"/>
        <v/>
      </c>
      <c r="N753" s="534"/>
      <c r="O753" s="534"/>
      <c r="Q753" s="513">
        <f t="shared" si="321"/>
        <v>0</v>
      </c>
      <c r="R753" s="499" t="str">
        <f t="shared" si="322"/>
        <v/>
      </c>
      <c r="T753" s="522">
        <f t="shared" si="310"/>
        <v>0</v>
      </c>
      <c r="U753" s="523">
        <f t="shared" si="311"/>
        <v>0</v>
      </c>
      <c r="V753" s="522">
        <f t="shared" si="312"/>
        <v>0</v>
      </c>
      <c r="W753" s="523">
        <f t="shared" si="313"/>
        <v>0</v>
      </c>
      <c r="X753" s="522">
        <f t="shared" si="314"/>
        <v>0</v>
      </c>
      <c r="Y753" s="523">
        <f t="shared" si="315"/>
        <v>0</v>
      </c>
      <c r="AA753" s="517"/>
      <c r="AB753" s="517" t="e">
        <f t="shared" si="323"/>
        <v>#VALUE!</v>
      </c>
      <c r="AC753" s="524"/>
      <c r="AE753" s="519"/>
      <c r="AF753" s="519"/>
      <c r="AH753" s="499" t="str">
        <f t="shared" si="299"/>
        <v/>
      </c>
    </row>
    <row r="754" spans="1:34" x14ac:dyDescent="0.2">
      <c r="A754" s="134"/>
      <c r="B754" s="135" t="str">
        <f t="shared" si="324"/>
        <v/>
      </c>
      <c r="C754" s="128" t="b">
        <f t="shared" si="317"/>
        <v>0</v>
      </c>
      <c r="D754" s="136"/>
      <c r="E754" s="143" t="b">
        <f t="shared" si="318"/>
        <v>0</v>
      </c>
      <c r="F754" s="137" t="str">
        <f t="shared" si="319"/>
        <v/>
      </c>
      <c r="G754" s="138"/>
      <c r="H754" s="139"/>
      <c r="I754" s="138"/>
      <c r="J754" s="139"/>
      <c r="K754" s="138"/>
      <c r="L754" s="139"/>
      <c r="M754" s="140" t="str">
        <f t="shared" si="320"/>
        <v/>
      </c>
      <c r="N754" s="534"/>
      <c r="O754" s="534"/>
      <c r="Q754" s="513">
        <f t="shared" si="321"/>
        <v>0</v>
      </c>
      <c r="R754" s="499" t="str">
        <f t="shared" si="322"/>
        <v/>
      </c>
      <c r="T754" s="522">
        <f t="shared" si="310"/>
        <v>0</v>
      </c>
      <c r="U754" s="523">
        <f t="shared" si="311"/>
        <v>0</v>
      </c>
      <c r="V754" s="522">
        <f t="shared" si="312"/>
        <v>0</v>
      </c>
      <c r="W754" s="523">
        <f t="shared" si="313"/>
        <v>0</v>
      </c>
      <c r="X754" s="522">
        <f t="shared" si="314"/>
        <v>0</v>
      </c>
      <c r="Y754" s="523">
        <f t="shared" si="315"/>
        <v>0</v>
      </c>
      <c r="AA754" s="517"/>
      <c r="AB754" s="517" t="e">
        <f t="shared" si="323"/>
        <v>#VALUE!</v>
      </c>
      <c r="AC754" s="524"/>
      <c r="AE754" s="519"/>
      <c r="AF754" s="519"/>
      <c r="AH754" s="499" t="str">
        <f t="shared" si="299"/>
        <v/>
      </c>
    </row>
    <row r="755" spans="1:34" x14ac:dyDescent="0.2">
      <c r="A755" s="134"/>
      <c r="B755" s="135" t="str">
        <f t="shared" si="324"/>
        <v/>
      </c>
      <c r="C755" s="128" t="b">
        <f t="shared" si="317"/>
        <v>0</v>
      </c>
      <c r="D755" s="136"/>
      <c r="E755" s="143" t="b">
        <f t="shared" si="318"/>
        <v>0</v>
      </c>
      <c r="F755" s="137" t="str">
        <f t="shared" si="319"/>
        <v/>
      </c>
      <c r="G755" s="138"/>
      <c r="H755" s="139"/>
      <c r="I755" s="138"/>
      <c r="J755" s="139"/>
      <c r="K755" s="138"/>
      <c r="L755" s="139"/>
      <c r="M755" s="140" t="str">
        <f t="shared" si="320"/>
        <v/>
      </c>
      <c r="N755" s="534"/>
      <c r="O755" s="534"/>
      <c r="Q755" s="513">
        <f t="shared" si="321"/>
        <v>0</v>
      </c>
      <c r="R755" s="499" t="str">
        <f t="shared" si="322"/>
        <v/>
      </c>
      <c r="T755" s="522">
        <f t="shared" si="310"/>
        <v>0</v>
      </c>
      <c r="U755" s="523">
        <f t="shared" si="311"/>
        <v>0</v>
      </c>
      <c r="V755" s="522">
        <f t="shared" si="312"/>
        <v>0</v>
      </c>
      <c r="W755" s="523">
        <f t="shared" si="313"/>
        <v>0</v>
      </c>
      <c r="X755" s="522">
        <f t="shared" si="314"/>
        <v>0</v>
      </c>
      <c r="Y755" s="523">
        <f t="shared" si="315"/>
        <v>0</v>
      </c>
      <c r="AA755" s="517"/>
      <c r="AB755" s="517" t="e">
        <f t="shared" si="323"/>
        <v>#VALUE!</v>
      </c>
      <c r="AC755" s="524"/>
      <c r="AE755" s="519"/>
      <c r="AF755" s="519"/>
      <c r="AH755" s="499" t="str">
        <f t="shared" si="299"/>
        <v/>
      </c>
    </row>
    <row r="756" spans="1:34" x14ac:dyDescent="0.2">
      <c r="A756" s="134"/>
      <c r="B756" s="135" t="str">
        <f t="shared" si="324"/>
        <v/>
      </c>
      <c r="C756" s="128" t="b">
        <f t="shared" si="317"/>
        <v>0</v>
      </c>
      <c r="D756" s="136"/>
      <c r="E756" s="143" t="b">
        <f t="shared" si="318"/>
        <v>0</v>
      </c>
      <c r="F756" s="137" t="str">
        <f t="shared" si="319"/>
        <v/>
      </c>
      <c r="G756" s="138"/>
      <c r="H756" s="139"/>
      <c r="I756" s="138"/>
      <c r="J756" s="139"/>
      <c r="K756" s="138"/>
      <c r="L756" s="139"/>
      <c r="M756" s="140" t="str">
        <f t="shared" si="320"/>
        <v/>
      </c>
      <c r="N756" s="534"/>
      <c r="O756" s="534"/>
      <c r="Q756" s="513">
        <f t="shared" si="321"/>
        <v>0</v>
      </c>
      <c r="R756" s="499" t="str">
        <f t="shared" si="322"/>
        <v/>
      </c>
      <c r="T756" s="522">
        <f t="shared" si="310"/>
        <v>0</v>
      </c>
      <c r="U756" s="523">
        <f t="shared" si="311"/>
        <v>0</v>
      </c>
      <c r="V756" s="522">
        <f t="shared" si="312"/>
        <v>0</v>
      </c>
      <c r="W756" s="523">
        <f t="shared" si="313"/>
        <v>0</v>
      </c>
      <c r="X756" s="522">
        <f t="shared" si="314"/>
        <v>0</v>
      </c>
      <c r="Y756" s="523">
        <f t="shared" si="315"/>
        <v>0</v>
      </c>
      <c r="AA756" s="517"/>
      <c r="AB756" s="517" t="e">
        <f t="shared" si="323"/>
        <v>#VALUE!</v>
      </c>
      <c r="AC756" s="524"/>
      <c r="AE756" s="519"/>
      <c r="AF756" s="519"/>
      <c r="AH756" s="499" t="str">
        <f t="shared" si="299"/>
        <v/>
      </c>
    </row>
    <row r="757" spans="1:34" x14ac:dyDescent="0.2">
      <c r="A757" s="134"/>
      <c r="B757" s="135" t="str">
        <f t="shared" si="324"/>
        <v/>
      </c>
      <c r="C757" s="128" t="b">
        <f t="shared" si="317"/>
        <v>0</v>
      </c>
      <c r="D757" s="136"/>
      <c r="E757" s="143" t="b">
        <f t="shared" si="318"/>
        <v>0</v>
      </c>
      <c r="F757" s="137" t="str">
        <f t="shared" si="319"/>
        <v/>
      </c>
      <c r="G757" s="138"/>
      <c r="H757" s="139"/>
      <c r="I757" s="138"/>
      <c r="J757" s="139"/>
      <c r="K757" s="138"/>
      <c r="L757" s="139"/>
      <c r="M757" s="140" t="str">
        <f t="shared" si="320"/>
        <v/>
      </c>
      <c r="N757" s="534"/>
      <c r="O757" s="534"/>
      <c r="Q757" s="513">
        <f t="shared" si="321"/>
        <v>0</v>
      </c>
      <c r="R757" s="499" t="str">
        <f t="shared" si="322"/>
        <v/>
      </c>
      <c r="T757" s="522">
        <f t="shared" si="310"/>
        <v>0</v>
      </c>
      <c r="U757" s="523">
        <f t="shared" si="311"/>
        <v>0</v>
      </c>
      <c r="V757" s="522">
        <f t="shared" si="312"/>
        <v>0</v>
      </c>
      <c r="W757" s="523">
        <f t="shared" si="313"/>
        <v>0</v>
      </c>
      <c r="X757" s="522">
        <f t="shared" si="314"/>
        <v>0</v>
      </c>
      <c r="Y757" s="523">
        <f t="shared" si="315"/>
        <v>0</v>
      </c>
      <c r="AA757" s="517"/>
      <c r="AB757" s="517" t="e">
        <f t="shared" si="323"/>
        <v>#VALUE!</v>
      </c>
      <c r="AC757" s="524"/>
      <c r="AE757" s="519"/>
      <c r="AF757" s="519"/>
      <c r="AH757" s="499" t="str">
        <f t="shared" si="299"/>
        <v/>
      </c>
    </row>
    <row r="758" spans="1:34" x14ac:dyDescent="0.2">
      <c r="A758" s="134"/>
      <c r="B758" s="135" t="str">
        <f t="shared" si="324"/>
        <v/>
      </c>
      <c r="C758" s="128" t="b">
        <f t="shared" si="317"/>
        <v>0</v>
      </c>
      <c r="D758" s="136"/>
      <c r="E758" s="143" t="b">
        <f t="shared" si="318"/>
        <v>0</v>
      </c>
      <c r="F758" s="137" t="str">
        <f t="shared" si="319"/>
        <v/>
      </c>
      <c r="G758" s="138"/>
      <c r="H758" s="139"/>
      <c r="I758" s="138"/>
      <c r="J758" s="139"/>
      <c r="K758" s="138"/>
      <c r="L758" s="139"/>
      <c r="M758" s="140" t="str">
        <f t="shared" si="320"/>
        <v/>
      </c>
      <c r="N758" s="534"/>
      <c r="O758" s="534"/>
      <c r="Q758" s="513">
        <f t="shared" si="321"/>
        <v>0</v>
      </c>
      <c r="R758" s="499" t="str">
        <f t="shared" si="322"/>
        <v/>
      </c>
      <c r="T758" s="522">
        <f t="shared" si="310"/>
        <v>0</v>
      </c>
      <c r="U758" s="523">
        <f t="shared" si="311"/>
        <v>0</v>
      </c>
      <c r="V758" s="522">
        <f t="shared" si="312"/>
        <v>0</v>
      </c>
      <c r="W758" s="523">
        <f t="shared" si="313"/>
        <v>0</v>
      </c>
      <c r="X758" s="522">
        <f t="shared" si="314"/>
        <v>0</v>
      </c>
      <c r="Y758" s="523">
        <f t="shared" si="315"/>
        <v>0</v>
      </c>
      <c r="AA758" s="517"/>
      <c r="AB758" s="517" t="e">
        <f t="shared" si="323"/>
        <v>#VALUE!</v>
      </c>
      <c r="AC758" s="524"/>
      <c r="AE758" s="519"/>
      <c r="AF758" s="519"/>
      <c r="AH758" s="499" t="str">
        <f t="shared" si="299"/>
        <v/>
      </c>
    </row>
    <row r="759" spans="1:34" x14ac:dyDescent="0.2">
      <c r="A759" s="134"/>
      <c r="B759" s="135" t="str">
        <f t="shared" si="324"/>
        <v/>
      </c>
      <c r="C759" s="128" t="b">
        <f t="shared" si="317"/>
        <v>0</v>
      </c>
      <c r="D759" s="136"/>
      <c r="E759" s="143" t="b">
        <f t="shared" si="318"/>
        <v>0</v>
      </c>
      <c r="F759" s="137" t="str">
        <f t="shared" si="319"/>
        <v/>
      </c>
      <c r="G759" s="138"/>
      <c r="H759" s="139"/>
      <c r="I759" s="138"/>
      <c r="J759" s="139"/>
      <c r="K759" s="138"/>
      <c r="L759" s="139"/>
      <c r="M759" s="140" t="str">
        <f t="shared" si="320"/>
        <v/>
      </c>
      <c r="N759" s="534"/>
      <c r="O759" s="534"/>
      <c r="Q759" s="513">
        <f t="shared" si="321"/>
        <v>0</v>
      </c>
      <c r="R759" s="499" t="str">
        <f t="shared" si="322"/>
        <v/>
      </c>
      <c r="T759" s="522">
        <f t="shared" si="310"/>
        <v>0</v>
      </c>
      <c r="U759" s="523">
        <f t="shared" si="311"/>
        <v>0</v>
      </c>
      <c r="V759" s="522">
        <f t="shared" si="312"/>
        <v>0</v>
      </c>
      <c r="W759" s="523">
        <f t="shared" si="313"/>
        <v>0</v>
      </c>
      <c r="X759" s="522">
        <f t="shared" si="314"/>
        <v>0</v>
      </c>
      <c r="Y759" s="523">
        <f t="shared" si="315"/>
        <v>0</v>
      </c>
      <c r="AA759" s="517"/>
      <c r="AB759" s="517" t="e">
        <f t="shared" si="323"/>
        <v>#VALUE!</v>
      </c>
      <c r="AC759" s="524"/>
      <c r="AE759" s="519"/>
      <c r="AF759" s="519"/>
      <c r="AH759" s="499" t="str">
        <f t="shared" si="299"/>
        <v/>
      </c>
    </row>
    <row r="760" spans="1:34" x14ac:dyDescent="0.2">
      <c r="A760" s="134"/>
      <c r="B760" s="135" t="str">
        <f t="shared" si="324"/>
        <v/>
      </c>
      <c r="C760" s="128" t="b">
        <f t="shared" si="317"/>
        <v>0</v>
      </c>
      <c r="D760" s="136"/>
      <c r="E760" s="143" t="b">
        <f t="shared" si="318"/>
        <v>0</v>
      </c>
      <c r="F760" s="137" t="str">
        <f t="shared" si="319"/>
        <v/>
      </c>
      <c r="G760" s="138"/>
      <c r="H760" s="139"/>
      <c r="I760" s="138"/>
      <c r="J760" s="139"/>
      <c r="K760" s="138"/>
      <c r="L760" s="139"/>
      <c r="M760" s="140" t="str">
        <f t="shared" si="320"/>
        <v/>
      </c>
      <c r="N760" s="534"/>
      <c r="O760" s="534"/>
      <c r="Q760" s="513">
        <f t="shared" si="321"/>
        <v>0</v>
      </c>
      <c r="R760" s="499" t="str">
        <f t="shared" si="322"/>
        <v/>
      </c>
      <c r="T760" s="522">
        <f t="shared" si="310"/>
        <v>0</v>
      </c>
      <c r="U760" s="523">
        <f t="shared" si="311"/>
        <v>0</v>
      </c>
      <c r="V760" s="522">
        <f t="shared" si="312"/>
        <v>0</v>
      </c>
      <c r="W760" s="523">
        <f t="shared" si="313"/>
        <v>0</v>
      </c>
      <c r="X760" s="522">
        <f t="shared" si="314"/>
        <v>0</v>
      </c>
      <c r="Y760" s="523">
        <f t="shared" si="315"/>
        <v>0</v>
      </c>
      <c r="AA760" s="517"/>
      <c r="AB760" s="517" t="e">
        <f t="shared" si="323"/>
        <v>#VALUE!</v>
      </c>
      <c r="AC760" s="524"/>
      <c r="AE760" s="519"/>
      <c r="AF760" s="519"/>
      <c r="AH760" s="499" t="str">
        <f t="shared" si="299"/>
        <v/>
      </c>
    </row>
    <row r="761" spans="1:34" x14ac:dyDescent="0.2">
      <c r="A761" s="134"/>
      <c r="B761" s="135" t="str">
        <f t="shared" si="324"/>
        <v/>
      </c>
      <c r="C761" s="128" t="b">
        <f t="shared" si="317"/>
        <v>0</v>
      </c>
      <c r="D761" s="136"/>
      <c r="E761" s="143" t="b">
        <f t="shared" si="318"/>
        <v>0</v>
      </c>
      <c r="F761" s="137" t="str">
        <f t="shared" si="319"/>
        <v/>
      </c>
      <c r="G761" s="138"/>
      <c r="H761" s="139"/>
      <c r="I761" s="138"/>
      <c r="J761" s="139"/>
      <c r="K761" s="138"/>
      <c r="L761" s="139"/>
      <c r="M761" s="140" t="str">
        <f t="shared" si="320"/>
        <v/>
      </c>
      <c r="N761" s="534"/>
      <c r="O761" s="534"/>
      <c r="Q761" s="513">
        <f t="shared" si="321"/>
        <v>0</v>
      </c>
      <c r="R761" s="499" t="str">
        <f t="shared" si="322"/>
        <v/>
      </c>
      <c r="T761" s="522">
        <f t="shared" si="310"/>
        <v>0</v>
      </c>
      <c r="U761" s="523">
        <f t="shared" si="311"/>
        <v>0</v>
      </c>
      <c r="V761" s="522">
        <f t="shared" si="312"/>
        <v>0</v>
      </c>
      <c r="W761" s="523">
        <f t="shared" si="313"/>
        <v>0</v>
      </c>
      <c r="X761" s="522">
        <f t="shared" si="314"/>
        <v>0</v>
      </c>
      <c r="Y761" s="523">
        <f t="shared" si="315"/>
        <v>0</v>
      </c>
      <c r="AA761" s="517"/>
      <c r="AB761" s="517" t="e">
        <f t="shared" si="323"/>
        <v>#VALUE!</v>
      </c>
      <c r="AC761" s="524"/>
      <c r="AE761" s="519"/>
      <c r="AF761" s="519"/>
      <c r="AH761" s="499" t="str">
        <f t="shared" si="299"/>
        <v/>
      </c>
    </row>
    <row r="762" spans="1:34" ht="13.5" thickBot="1" x14ac:dyDescent="0.25">
      <c r="A762" s="179"/>
      <c r="B762" s="135" t="str">
        <f t="shared" si="324"/>
        <v/>
      </c>
      <c r="C762" s="128" t="b">
        <f t="shared" si="317"/>
        <v>0</v>
      </c>
      <c r="D762" s="180"/>
      <c r="E762" s="143" t="b">
        <f t="shared" si="318"/>
        <v>0</v>
      </c>
      <c r="F762" s="137" t="str">
        <f t="shared" si="319"/>
        <v/>
      </c>
      <c r="G762" s="138"/>
      <c r="H762" s="139"/>
      <c r="I762" s="138"/>
      <c r="J762" s="139"/>
      <c r="K762" s="138"/>
      <c r="L762" s="139"/>
      <c r="M762" s="140" t="str">
        <f t="shared" si="320"/>
        <v/>
      </c>
      <c r="N762" s="534"/>
      <c r="O762" s="534"/>
      <c r="Q762" s="513">
        <f t="shared" si="321"/>
        <v>0</v>
      </c>
      <c r="R762" s="499" t="str">
        <f t="shared" si="322"/>
        <v/>
      </c>
      <c r="T762" s="522">
        <f t="shared" si="310"/>
        <v>0</v>
      </c>
      <c r="U762" s="523">
        <f t="shared" si="311"/>
        <v>0</v>
      </c>
      <c r="V762" s="522">
        <f t="shared" si="312"/>
        <v>0</v>
      </c>
      <c r="W762" s="523">
        <f t="shared" si="313"/>
        <v>0</v>
      </c>
      <c r="X762" s="522">
        <f t="shared" si="314"/>
        <v>0</v>
      </c>
      <c r="Y762" s="523">
        <f t="shared" si="315"/>
        <v>0</v>
      </c>
      <c r="AA762" s="517"/>
      <c r="AB762" s="517" t="e">
        <f t="shared" si="323"/>
        <v>#VALUE!</v>
      </c>
      <c r="AC762" s="524"/>
      <c r="AE762" s="519"/>
      <c r="AF762" s="519"/>
      <c r="AH762" s="499" t="str">
        <f t="shared" si="299"/>
        <v/>
      </c>
    </row>
    <row r="763" spans="1:34" ht="14.25" thickTop="1" thickBot="1" x14ac:dyDescent="0.25">
      <c r="A763" s="163"/>
      <c r="B763" s="164"/>
      <c r="C763" s="165"/>
      <c r="D763" s="166"/>
      <c r="E763" s="166"/>
      <c r="F763" s="167"/>
      <c r="G763" s="168"/>
      <c r="H763" s="168"/>
      <c r="I763" s="168"/>
      <c r="J763" s="168"/>
      <c r="K763" s="168"/>
      <c r="L763" s="168"/>
      <c r="M763" s="169" t="str">
        <f>IF(SUM(G763:L763)&gt;0.00001,M762+G763-H763+K763-L763,"")</f>
        <v/>
      </c>
      <c r="N763" s="534"/>
      <c r="O763" s="534"/>
      <c r="Q763" s="513"/>
      <c r="T763" s="522">
        <f t="shared" si="310"/>
        <v>0</v>
      </c>
      <c r="U763" s="523">
        <f t="shared" si="311"/>
        <v>0</v>
      </c>
      <c r="V763" s="522">
        <f t="shared" si="312"/>
        <v>0</v>
      </c>
      <c r="W763" s="523">
        <f t="shared" si="313"/>
        <v>0</v>
      </c>
      <c r="X763" s="522">
        <f t="shared" si="314"/>
        <v>0</v>
      </c>
      <c r="Y763" s="523">
        <f t="shared" si="315"/>
        <v>0</v>
      </c>
      <c r="AA763" s="517"/>
      <c r="AB763" s="517"/>
      <c r="AC763" s="530"/>
      <c r="AE763" s="519"/>
      <c r="AF763" s="519"/>
      <c r="AH763" s="499" t="str">
        <f t="shared" si="299"/>
        <v/>
      </c>
    </row>
    <row r="764" spans="1:34" ht="13.5" thickTop="1" x14ac:dyDescent="0.2">
      <c r="A764" s="702" t="s">
        <v>15</v>
      </c>
      <c r="B764" s="703"/>
      <c r="C764" s="703"/>
      <c r="D764" s="703"/>
      <c r="E764" s="703"/>
      <c r="F764" s="703"/>
      <c r="G764" s="708" t="s">
        <v>9</v>
      </c>
      <c r="H764" s="708"/>
      <c r="I764" s="697" t="str">
        <f>I8</f>
        <v>BANCA XXXX</v>
      </c>
      <c r="J764" s="698"/>
      <c r="K764" s="696" t="str">
        <f>K8</f>
        <v>BANCA Agricola pop</v>
      </c>
      <c r="L764" s="696"/>
      <c r="M764" s="692" t="s">
        <v>7</v>
      </c>
      <c r="N764" s="505"/>
      <c r="O764" s="505"/>
      <c r="Q764" s="513"/>
      <c r="T764" s="522" t="str">
        <f t="shared" si="310"/>
        <v>C A S S A</v>
      </c>
      <c r="U764" s="523">
        <f t="shared" si="311"/>
        <v>0</v>
      </c>
      <c r="V764" s="522" t="str">
        <f t="shared" si="312"/>
        <v>BANCA XXXX</v>
      </c>
      <c r="W764" s="523">
        <f t="shared" si="313"/>
        <v>0</v>
      </c>
      <c r="X764" s="522" t="str">
        <f t="shared" si="314"/>
        <v>BANCA Agricola pop</v>
      </c>
      <c r="Y764" s="523">
        <f t="shared" si="315"/>
        <v>0</v>
      </c>
      <c r="AA764" s="517"/>
      <c r="AB764" s="517"/>
      <c r="AC764" s="530"/>
      <c r="AE764" s="519"/>
      <c r="AF764" s="519"/>
      <c r="AH764" s="499" t="str">
        <f t="shared" si="299"/>
        <v/>
      </c>
    </row>
    <row r="765" spans="1:34" x14ac:dyDescent="0.2">
      <c r="A765" s="704"/>
      <c r="B765" s="705"/>
      <c r="C765" s="705"/>
      <c r="D765" s="705"/>
      <c r="E765" s="705"/>
      <c r="F765" s="705"/>
      <c r="G765" s="152" t="s">
        <v>2</v>
      </c>
      <c r="H765" s="152" t="s">
        <v>3</v>
      </c>
      <c r="I765" s="152" t="s">
        <v>2</v>
      </c>
      <c r="J765" s="152" t="s">
        <v>3</v>
      </c>
      <c r="K765" s="152" t="s">
        <v>2</v>
      </c>
      <c r="L765" s="152" t="s">
        <v>3</v>
      </c>
      <c r="M765" s="693"/>
      <c r="N765" s="505"/>
      <c r="O765" s="505"/>
      <c r="Q765" s="513"/>
      <c r="T765" s="522" t="str">
        <f t="shared" si="310"/>
        <v>ENTRATE</v>
      </c>
      <c r="U765" s="523" t="str">
        <f t="shared" si="311"/>
        <v>USCITE</v>
      </c>
      <c r="V765" s="522" t="str">
        <f t="shared" si="312"/>
        <v>ENTRATE</v>
      </c>
      <c r="W765" s="523" t="str">
        <f t="shared" si="313"/>
        <v>USCITE</v>
      </c>
      <c r="X765" s="522" t="str">
        <f t="shared" si="314"/>
        <v>ENTRATE</v>
      </c>
      <c r="Y765" s="523" t="str">
        <f t="shared" si="315"/>
        <v>USCITE</v>
      </c>
      <c r="AA765" s="517"/>
      <c r="AB765" s="517"/>
      <c r="AC765" s="530"/>
      <c r="AE765" s="519"/>
      <c r="AF765" s="519"/>
      <c r="AH765" s="499" t="str">
        <f t="shared" si="299"/>
        <v/>
      </c>
    </row>
    <row r="766" spans="1:34" x14ac:dyDescent="0.2">
      <c r="A766" s="694" t="s">
        <v>12</v>
      </c>
      <c r="B766" s="695"/>
      <c r="C766" s="695"/>
      <c r="D766" s="695"/>
      <c r="E766" s="695"/>
      <c r="F766" s="695"/>
      <c r="G766" s="153">
        <f t="shared" ref="G766:L766" si="325">SUM(G737:G762)</f>
        <v>0</v>
      </c>
      <c r="H766" s="153">
        <f t="shared" si="325"/>
        <v>0</v>
      </c>
      <c r="I766" s="153">
        <f t="shared" si="325"/>
        <v>0</v>
      </c>
      <c r="J766" s="153">
        <f t="shared" si="325"/>
        <v>0</v>
      </c>
      <c r="K766" s="153">
        <f t="shared" si="325"/>
        <v>0</v>
      </c>
      <c r="L766" s="153">
        <f t="shared" si="325"/>
        <v>0</v>
      </c>
      <c r="M766" s="154">
        <f>G766-H766+I766-J766+K766-L766</f>
        <v>0</v>
      </c>
      <c r="N766" s="534"/>
      <c r="O766" s="534"/>
      <c r="Q766" s="513"/>
      <c r="T766" s="522">
        <f t="shared" ref="T766:T797" si="326">IF(R766="ee",G766,IF(R766="-u",G766,IF(R766="",G766,IF(R766="ra",G766,IF(R766="pr",G766,"")))))</f>
        <v>0</v>
      </c>
      <c r="U766" s="523">
        <f t="shared" ref="U766:U797" si="327">IF(R766="uu",H766,IF(R766="-e",H766,IF(R766="",H766,IF(R766="rp",H766,IF(R766="ve",H766,"")))))</f>
        <v>0</v>
      </c>
      <c r="V766" s="522">
        <f t="shared" ref="V766:V797" si="328">IF(R766="ee",I766,IF(R766="-u",I766,IF(R766="",I766,IF(R766="ra",I766,IF(R766="ve",I766,"")))))</f>
        <v>0</v>
      </c>
      <c r="W766" s="523">
        <f t="shared" ref="W766:W797" si="329">IF(R766="uu",J766,IF(R766="-e",J766,IF(R766="",J766,IF(R766="rp",J766,IF(R766="pr",J766,"")))))</f>
        <v>0</v>
      </c>
      <c r="X766" s="522">
        <f t="shared" ref="X766:X797" si="330">IF(R766="ee",K766,IF(R766="-u",K766,IF(R766="",K766,IF(R766="ra",K766,IF(R766="ve",K766,"")))))</f>
        <v>0</v>
      </c>
      <c r="Y766" s="523">
        <f t="shared" ref="Y766:Y797" si="331">IF(R766="uu",L766,IF(R766="-e",L766,IF(R766="",L766,IF(R766="rp",L766,IF(R766="pr",L766,"")))))</f>
        <v>0</v>
      </c>
      <c r="AA766" s="517"/>
      <c r="AB766" s="517"/>
      <c r="AC766" s="530"/>
      <c r="AE766" s="519"/>
      <c r="AF766" s="519"/>
      <c r="AH766" s="499" t="str">
        <f t="shared" ref="AH766:AH828" si="332">LEFT($AC766,4)</f>
        <v/>
      </c>
    </row>
    <row r="767" spans="1:34" x14ac:dyDescent="0.2">
      <c r="A767" s="694" t="s">
        <v>14</v>
      </c>
      <c r="B767" s="695"/>
      <c r="C767" s="695"/>
      <c r="D767" s="695"/>
      <c r="E767" s="695"/>
      <c r="F767" s="695"/>
      <c r="G767" s="153">
        <f t="shared" ref="G767:M767" si="333">G735</f>
        <v>434.24</v>
      </c>
      <c r="H767" s="153">
        <f t="shared" si="333"/>
        <v>0</v>
      </c>
      <c r="I767" s="153">
        <f t="shared" si="333"/>
        <v>17740.45</v>
      </c>
      <c r="J767" s="153">
        <f t="shared" si="333"/>
        <v>29.94</v>
      </c>
      <c r="K767" s="153">
        <f t="shared" si="333"/>
        <v>95.99</v>
      </c>
      <c r="L767" s="153">
        <f t="shared" si="333"/>
        <v>0</v>
      </c>
      <c r="M767" s="154">
        <f t="shared" si="333"/>
        <v>18240.740000000005</v>
      </c>
      <c r="N767" s="534"/>
      <c r="O767" s="534"/>
      <c r="Q767" s="513"/>
      <c r="T767" s="522">
        <f t="shared" si="326"/>
        <v>434.24</v>
      </c>
      <c r="U767" s="523">
        <f t="shared" si="327"/>
        <v>0</v>
      </c>
      <c r="V767" s="522">
        <f t="shared" si="328"/>
        <v>17740.45</v>
      </c>
      <c r="W767" s="523">
        <f t="shared" si="329"/>
        <v>29.94</v>
      </c>
      <c r="X767" s="522">
        <f t="shared" si="330"/>
        <v>95.99</v>
      </c>
      <c r="Y767" s="523">
        <f t="shared" si="331"/>
        <v>0</v>
      </c>
      <c r="AA767" s="517"/>
      <c r="AB767" s="517"/>
      <c r="AC767" s="530"/>
      <c r="AE767" s="519"/>
      <c r="AF767" s="519"/>
      <c r="AH767" s="499" t="str">
        <f t="shared" si="332"/>
        <v/>
      </c>
    </row>
    <row r="768" spans="1:34" x14ac:dyDescent="0.2">
      <c r="A768" s="700" t="s">
        <v>13</v>
      </c>
      <c r="B768" s="701"/>
      <c r="C768" s="701"/>
      <c r="D768" s="701"/>
      <c r="E768" s="701"/>
      <c r="F768" s="701"/>
      <c r="G768" s="153">
        <f t="shared" ref="G768:M768" si="334">G766+G767</f>
        <v>434.24</v>
      </c>
      <c r="H768" s="153">
        <f t="shared" si="334"/>
        <v>0</v>
      </c>
      <c r="I768" s="153">
        <f t="shared" si="334"/>
        <v>17740.45</v>
      </c>
      <c r="J768" s="153">
        <f t="shared" si="334"/>
        <v>29.94</v>
      </c>
      <c r="K768" s="153">
        <f t="shared" si="334"/>
        <v>95.99</v>
      </c>
      <c r="L768" s="153">
        <f t="shared" si="334"/>
        <v>0</v>
      </c>
      <c r="M768" s="154">
        <f t="shared" si="334"/>
        <v>18240.740000000005</v>
      </c>
      <c r="N768" s="534"/>
      <c r="O768" s="534"/>
      <c r="Q768" s="513"/>
      <c r="T768" s="522">
        <f t="shared" si="326"/>
        <v>434.24</v>
      </c>
      <c r="U768" s="523">
        <f t="shared" si="327"/>
        <v>0</v>
      </c>
      <c r="V768" s="522">
        <f t="shared" si="328"/>
        <v>17740.45</v>
      </c>
      <c r="W768" s="523">
        <f t="shared" si="329"/>
        <v>29.94</v>
      </c>
      <c r="X768" s="522">
        <f t="shared" si="330"/>
        <v>95.99</v>
      </c>
      <c r="Y768" s="523">
        <f t="shared" si="331"/>
        <v>0</v>
      </c>
      <c r="AA768" s="517"/>
      <c r="AB768" s="517"/>
      <c r="AC768" s="530"/>
      <c r="AE768" s="519"/>
      <c r="AF768" s="519"/>
      <c r="AH768" s="499" t="str">
        <f t="shared" si="332"/>
        <v/>
      </c>
    </row>
    <row r="769" spans="1:34" ht="13.5" thickBot="1" x14ac:dyDescent="0.25">
      <c r="A769" s="706" t="s">
        <v>16</v>
      </c>
      <c r="B769" s="707"/>
      <c r="C769" s="707"/>
      <c r="D769" s="707"/>
      <c r="E769" s="707"/>
      <c r="F769" s="707"/>
      <c r="G769" s="699">
        <f>G768-H768</f>
        <v>434.24</v>
      </c>
      <c r="H769" s="699"/>
      <c r="I769" s="699">
        <f>I768-J768</f>
        <v>17710.510000000002</v>
      </c>
      <c r="J769" s="699"/>
      <c r="K769" s="699">
        <f>K768-L768</f>
        <v>95.99</v>
      </c>
      <c r="L769" s="699"/>
      <c r="M769" s="155">
        <f>G769+I769+K769</f>
        <v>18240.740000000005</v>
      </c>
      <c r="N769" s="536"/>
      <c r="O769" s="536"/>
      <c r="Q769" s="513"/>
      <c r="T769" s="522">
        <f t="shared" si="326"/>
        <v>434.24</v>
      </c>
      <c r="U769" s="523">
        <f t="shared" si="327"/>
        <v>0</v>
      </c>
      <c r="V769" s="522">
        <f t="shared" si="328"/>
        <v>17710.510000000002</v>
      </c>
      <c r="W769" s="523">
        <f t="shared" si="329"/>
        <v>0</v>
      </c>
      <c r="X769" s="522">
        <f t="shared" si="330"/>
        <v>95.99</v>
      </c>
      <c r="Y769" s="523">
        <f t="shared" si="331"/>
        <v>0</v>
      </c>
      <c r="AA769" s="517"/>
      <c r="AB769" s="517"/>
      <c r="AC769" s="530"/>
      <c r="AE769" s="519"/>
      <c r="AF769" s="519"/>
      <c r="AH769" s="499" t="str">
        <f t="shared" si="332"/>
        <v/>
      </c>
    </row>
    <row r="770" spans="1:34" ht="13.5" thickTop="1" x14ac:dyDescent="0.2">
      <c r="A770" s="160"/>
      <c r="B770" s="156" t="str">
        <f>IF(Q770&gt;0.00001,B762+1,"")</f>
        <v/>
      </c>
      <c r="C770" s="128" t="b">
        <f t="shared" ref="C770:C795" si="335">IF(G770+I770+K770&gt;0,"e",IF(H770+J770+L770&gt;0,"u",IF(G770+H770+I770+J770+K770+L770&lt;0,"")))</f>
        <v>0</v>
      </c>
      <c r="D770" s="161"/>
      <c r="E770" s="143" t="b">
        <f t="shared" ref="E770:E795" si="336">IF(Q770&gt;0.0001,1)</f>
        <v>0</v>
      </c>
      <c r="F770" s="137" t="str">
        <f t="shared" ref="F770:F795" si="337">AH770</f>
        <v/>
      </c>
      <c r="G770" s="157"/>
      <c r="H770" s="158"/>
      <c r="I770" s="157"/>
      <c r="J770" s="158"/>
      <c r="K770" s="157"/>
      <c r="L770" s="158"/>
      <c r="M770" s="159" t="str">
        <f t="shared" ref="M770:M795" si="338">IF(SUM(G770:L770)&gt;0.00001,M769+G770-H770+I770-J770+K770-L770,"")</f>
        <v/>
      </c>
      <c r="N770" s="534"/>
      <c r="O770" s="534"/>
      <c r="Q770" s="513">
        <f t="shared" ref="Q770:Q795" si="339">SUM(G770:L770)</f>
        <v>0</v>
      </c>
      <c r="R770" s="499" t="str">
        <f t="shared" ref="R770:R795" si="340">LEFT(F770,2)</f>
        <v/>
      </c>
      <c r="T770" s="522">
        <f t="shared" si="326"/>
        <v>0</v>
      </c>
      <c r="U770" s="523">
        <f t="shared" si="327"/>
        <v>0</v>
      </c>
      <c r="V770" s="522">
        <f t="shared" si="328"/>
        <v>0</v>
      </c>
      <c r="W770" s="523">
        <f t="shared" si="329"/>
        <v>0</v>
      </c>
      <c r="X770" s="522">
        <f t="shared" si="330"/>
        <v>0</v>
      </c>
      <c r="Y770" s="523">
        <f t="shared" si="331"/>
        <v>0</v>
      </c>
      <c r="AA770" s="517"/>
      <c r="AB770" s="517" t="e">
        <f t="shared" ref="AB770:AB795" si="341">$AA$11+M770</f>
        <v>#VALUE!</v>
      </c>
      <c r="AC770" s="524"/>
      <c r="AE770" s="519"/>
      <c r="AF770" s="519"/>
      <c r="AH770" s="499" t="str">
        <f t="shared" si="332"/>
        <v/>
      </c>
    </row>
    <row r="771" spans="1:34" x14ac:dyDescent="0.2">
      <c r="A771" s="134"/>
      <c r="B771" s="135" t="str">
        <f t="shared" ref="B771:B795" si="342">IF(Q771&gt;0.00001,B770+1,"")</f>
        <v/>
      </c>
      <c r="C771" s="128" t="b">
        <f t="shared" si="335"/>
        <v>0</v>
      </c>
      <c r="D771" s="136"/>
      <c r="E771" s="143" t="b">
        <f t="shared" si="336"/>
        <v>0</v>
      </c>
      <c r="F771" s="137" t="str">
        <f t="shared" si="337"/>
        <v/>
      </c>
      <c r="G771" s="138"/>
      <c r="H771" s="139"/>
      <c r="I771" s="138"/>
      <c r="J771" s="139"/>
      <c r="K771" s="138"/>
      <c r="L771" s="139"/>
      <c r="M771" s="140" t="str">
        <f t="shared" si="338"/>
        <v/>
      </c>
      <c r="N771" s="534"/>
      <c r="O771" s="534"/>
      <c r="Q771" s="513">
        <f t="shared" si="339"/>
        <v>0</v>
      </c>
      <c r="R771" s="499" t="str">
        <f t="shared" si="340"/>
        <v/>
      </c>
      <c r="T771" s="522">
        <f t="shared" si="326"/>
        <v>0</v>
      </c>
      <c r="U771" s="523">
        <f t="shared" si="327"/>
        <v>0</v>
      </c>
      <c r="V771" s="522">
        <f t="shared" si="328"/>
        <v>0</v>
      </c>
      <c r="W771" s="523">
        <f t="shared" si="329"/>
        <v>0</v>
      </c>
      <c r="X771" s="522">
        <f t="shared" si="330"/>
        <v>0</v>
      </c>
      <c r="Y771" s="523">
        <f t="shared" si="331"/>
        <v>0</v>
      </c>
      <c r="AA771" s="517"/>
      <c r="AB771" s="517" t="e">
        <f t="shared" si="341"/>
        <v>#VALUE!</v>
      </c>
      <c r="AC771" s="524"/>
      <c r="AE771" s="519"/>
      <c r="AF771" s="519"/>
      <c r="AH771" s="499" t="str">
        <f t="shared" si="332"/>
        <v/>
      </c>
    </row>
    <row r="772" spans="1:34" x14ac:dyDescent="0.2">
      <c r="A772" s="134"/>
      <c r="B772" s="135" t="str">
        <f t="shared" si="342"/>
        <v/>
      </c>
      <c r="C772" s="128" t="b">
        <f t="shared" si="335"/>
        <v>0</v>
      </c>
      <c r="D772" s="136"/>
      <c r="E772" s="143" t="b">
        <f t="shared" si="336"/>
        <v>0</v>
      </c>
      <c r="F772" s="137" t="str">
        <f t="shared" si="337"/>
        <v/>
      </c>
      <c r="G772" s="138"/>
      <c r="H772" s="139"/>
      <c r="I772" s="138"/>
      <c r="J772" s="139"/>
      <c r="K772" s="138"/>
      <c r="L772" s="139"/>
      <c r="M772" s="140" t="str">
        <f t="shared" si="338"/>
        <v/>
      </c>
      <c r="N772" s="534"/>
      <c r="O772" s="534"/>
      <c r="Q772" s="513">
        <f t="shared" si="339"/>
        <v>0</v>
      </c>
      <c r="R772" s="499" t="str">
        <f t="shared" si="340"/>
        <v/>
      </c>
      <c r="T772" s="522">
        <f t="shared" si="326"/>
        <v>0</v>
      </c>
      <c r="U772" s="523">
        <f t="shared" si="327"/>
        <v>0</v>
      </c>
      <c r="V772" s="522">
        <f t="shared" si="328"/>
        <v>0</v>
      </c>
      <c r="W772" s="523">
        <f t="shared" si="329"/>
        <v>0</v>
      </c>
      <c r="X772" s="522">
        <f t="shared" si="330"/>
        <v>0</v>
      </c>
      <c r="Y772" s="523">
        <f t="shared" si="331"/>
        <v>0</v>
      </c>
      <c r="AA772" s="517"/>
      <c r="AB772" s="517" t="e">
        <f t="shared" si="341"/>
        <v>#VALUE!</v>
      </c>
      <c r="AC772" s="524"/>
      <c r="AE772" s="519"/>
      <c r="AF772" s="519"/>
      <c r="AH772" s="499" t="str">
        <f t="shared" si="332"/>
        <v/>
      </c>
    </row>
    <row r="773" spans="1:34" x14ac:dyDescent="0.2">
      <c r="A773" s="134"/>
      <c r="B773" s="135" t="str">
        <f t="shared" si="342"/>
        <v/>
      </c>
      <c r="C773" s="128" t="b">
        <f t="shared" si="335"/>
        <v>0</v>
      </c>
      <c r="D773" s="136"/>
      <c r="E773" s="143" t="b">
        <f t="shared" si="336"/>
        <v>0</v>
      </c>
      <c r="F773" s="137" t="str">
        <f t="shared" si="337"/>
        <v/>
      </c>
      <c r="G773" s="138"/>
      <c r="H773" s="139"/>
      <c r="I773" s="138"/>
      <c r="J773" s="139"/>
      <c r="K773" s="138"/>
      <c r="L773" s="139"/>
      <c r="M773" s="140" t="str">
        <f t="shared" si="338"/>
        <v/>
      </c>
      <c r="N773" s="534"/>
      <c r="O773" s="534"/>
      <c r="Q773" s="513">
        <f t="shared" si="339"/>
        <v>0</v>
      </c>
      <c r="R773" s="499" t="str">
        <f t="shared" si="340"/>
        <v/>
      </c>
      <c r="T773" s="522">
        <f t="shared" si="326"/>
        <v>0</v>
      </c>
      <c r="U773" s="523">
        <f t="shared" si="327"/>
        <v>0</v>
      </c>
      <c r="V773" s="522">
        <f t="shared" si="328"/>
        <v>0</v>
      </c>
      <c r="W773" s="523">
        <f t="shared" si="329"/>
        <v>0</v>
      </c>
      <c r="X773" s="522">
        <f t="shared" si="330"/>
        <v>0</v>
      </c>
      <c r="Y773" s="523">
        <f t="shared" si="331"/>
        <v>0</v>
      </c>
      <c r="AA773" s="517"/>
      <c r="AB773" s="517" t="e">
        <f t="shared" si="341"/>
        <v>#VALUE!</v>
      </c>
      <c r="AC773" s="524"/>
      <c r="AE773" s="519"/>
      <c r="AF773" s="519"/>
      <c r="AH773" s="499" t="str">
        <f t="shared" si="332"/>
        <v/>
      </c>
    </row>
    <row r="774" spans="1:34" x14ac:dyDescent="0.2">
      <c r="A774" s="134"/>
      <c r="B774" s="135" t="str">
        <f t="shared" si="342"/>
        <v/>
      </c>
      <c r="C774" s="128" t="b">
        <f t="shared" si="335"/>
        <v>0</v>
      </c>
      <c r="D774" s="136"/>
      <c r="E774" s="143" t="b">
        <f t="shared" si="336"/>
        <v>0</v>
      </c>
      <c r="F774" s="137" t="str">
        <f t="shared" si="337"/>
        <v/>
      </c>
      <c r="G774" s="138"/>
      <c r="H774" s="139"/>
      <c r="I774" s="138"/>
      <c r="J774" s="139"/>
      <c r="K774" s="138"/>
      <c r="L774" s="139"/>
      <c r="M774" s="140" t="str">
        <f t="shared" si="338"/>
        <v/>
      </c>
      <c r="N774" s="534"/>
      <c r="O774" s="534"/>
      <c r="Q774" s="513">
        <f t="shared" si="339"/>
        <v>0</v>
      </c>
      <c r="R774" s="499" t="str">
        <f t="shared" si="340"/>
        <v/>
      </c>
      <c r="T774" s="522">
        <f t="shared" si="326"/>
        <v>0</v>
      </c>
      <c r="U774" s="523">
        <f t="shared" si="327"/>
        <v>0</v>
      </c>
      <c r="V774" s="522">
        <f t="shared" si="328"/>
        <v>0</v>
      </c>
      <c r="W774" s="523">
        <f t="shared" si="329"/>
        <v>0</v>
      </c>
      <c r="X774" s="522">
        <f t="shared" si="330"/>
        <v>0</v>
      </c>
      <c r="Y774" s="523">
        <f t="shared" si="331"/>
        <v>0</v>
      </c>
      <c r="AA774" s="517"/>
      <c r="AB774" s="517" t="e">
        <f t="shared" si="341"/>
        <v>#VALUE!</v>
      </c>
      <c r="AC774" s="524"/>
      <c r="AE774" s="519"/>
      <c r="AF774" s="519"/>
      <c r="AH774" s="499" t="str">
        <f t="shared" si="332"/>
        <v/>
      </c>
    </row>
    <row r="775" spans="1:34" x14ac:dyDescent="0.2">
      <c r="A775" s="134"/>
      <c r="B775" s="135" t="str">
        <f t="shared" si="342"/>
        <v/>
      </c>
      <c r="C775" s="128" t="b">
        <f t="shared" si="335"/>
        <v>0</v>
      </c>
      <c r="D775" s="136"/>
      <c r="E775" s="143" t="b">
        <f t="shared" si="336"/>
        <v>0</v>
      </c>
      <c r="F775" s="137" t="str">
        <f t="shared" si="337"/>
        <v/>
      </c>
      <c r="G775" s="138"/>
      <c r="H775" s="139"/>
      <c r="I775" s="138"/>
      <c r="J775" s="139"/>
      <c r="K775" s="138"/>
      <c r="L775" s="139"/>
      <c r="M775" s="140" t="str">
        <f t="shared" si="338"/>
        <v/>
      </c>
      <c r="N775" s="534"/>
      <c r="O775" s="534"/>
      <c r="Q775" s="513">
        <f t="shared" si="339"/>
        <v>0</v>
      </c>
      <c r="R775" s="499" t="str">
        <f t="shared" si="340"/>
        <v/>
      </c>
      <c r="T775" s="522">
        <f t="shared" si="326"/>
        <v>0</v>
      </c>
      <c r="U775" s="523">
        <f t="shared" si="327"/>
        <v>0</v>
      </c>
      <c r="V775" s="522">
        <f t="shared" si="328"/>
        <v>0</v>
      </c>
      <c r="W775" s="523">
        <f t="shared" si="329"/>
        <v>0</v>
      </c>
      <c r="X775" s="522">
        <f t="shared" si="330"/>
        <v>0</v>
      </c>
      <c r="Y775" s="523">
        <f t="shared" si="331"/>
        <v>0</v>
      </c>
      <c r="AA775" s="517"/>
      <c r="AB775" s="517" t="e">
        <f t="shared" si="341"/>
        <v>#VALUE!</v>
      </c>
      <c r="AC775" s="524"/>
      <c r="AE775" s="519"/>
      <c r="AF775" s="519"/>
      <c r="AH775" s="499" t="str">
        <f t="shared" si="332"/>
        <v/>
      </c>
    </row>
    <row r="776" spans="1:34" x14ac:dyDescent="0.2">
      <c r="A776" s="134"/>
      <c r="B776" s="135" t="str">
        <f t="shared" si="342"/>
        <v/>
      </c>
      <c r="C776" s="128" t="b">
        <f t="shared" si="335"/>
        <v>0</v>
      </c>
      <c r="D776" s="136"/>
      <c r="E776" s="143" t="b">
        <f t="shared" si="336"/>
        <v>0</v>
      </c>
      <c r="F776" s="137" t="str">
        <f t="shared" si="337"/>
        <v/>
      </c>
      <c r="G776" s="138"/>
      <c r="H776" s="139"/>
      <c r="I776" s="138"/>
      <c r="J776" s="139"/>
      <c r="K776" s="138"/>
      <c r="L776" s="139"/>
      <c r="M776" s="140" t="str">
        <f t="shared" si="338"/>
        <v/>
      </c>
      <c r="N776" s="534"/>
      <c r="O776" s="534"/>
      <c r="Q776" s="513">
        <f t="shared" si="339"/>
        <v>0</v>
      </c>
      <c r="R776" s="499" t="str">
        <f t="shared" si="340"/>
        <v/>
      </c>
      <c r="T776" s="522">
        <f t="shared" si="326"/>
        <v>0</v>
      </c>
      <c r="U776" s="523">
        <f t="shared" si="327"/>
        <v>0</v>
      </c>
      <c r="V776" s="522">
        <f t="shared" si="328"/>
        <v>0</v>
      </c>
      <c r="W776" s="523">
        <f t="shared" si="329"/>
        <v>0</v>
      </c>
      <c r="X776" s="522">
        <f t="shared" si="330"/>
        <v>0</v>
      </c>
      <c r="Y776" s="523">
        <f t="shared" si="331"/>
        <v>0</v>
      </c>
      <c r="AA776" s="517"/>
      <c r="AB776" s="517" t="e">
        <f t="shared" si="341"/>
        <v>#VALUE!</v>
      </c>
      <c r="AC776" s="524"/>
      <c r="AE776" s="519"/>
      <c r="AF776" s="519"/>
      <c r="AH776" s="499" t="str">
        <f t="shared" si="332"/>
        <v/>
      </c>
    </row>
    <row r="777" spans="1:34" x14ac:dyDescent="0.2">
      <c r="A777" s="134"/>
      <c r="B777" s="135" t="str">
        <f t="shared" si="342"/>
        <v/>
      </c>
      <c r="C777" s="128" t="b">
        <f t="shared" si="335"/>
        <v>0</v>
      </c>
      <c r="D777" s="136"/>
      <c r="E777" s="143" t="b">
        <f t="shared" si="336"/>
        <v>0</v>
      </c>
      <c r="F777" s="137" t="str">
        <f t="shared" si="337"/>
        <v/>
      </c>
      <c r="G777" s="138"/>
      <c r="H777" s="139"/>
      <c r="I777" s="138"/>
      <c r="J777" s="139"/>
      <c r="K777" s="138"/>
      <c r="L777" s="139"/>
      <c r="M777" s="140" t="str">
        <f t="shared" si="338"/>
        <v/>
      </c>
      <c r="N777" s="534"/>
      <c r="O777" s="534"/>
      <c r="Q777" s="513">
        <f t="shared" si="339"/>
        <v>0</v>
      </c>
      <c r="R777" s="499" t="str">
        <f t="shared" si="340"/>
        <v/>
      </c>
      <c r="T777" s="522">
        <f t="shared" si="326"/>
        <v>0</v>
      </c>
      <c r="U777" s="523">
        <f t="shared" si="327"/>
        <v>0</v>
      </c>
      <c r="V777" s="522">
        <f t="shared" si="328"/>
        <v>0</v>
      </c>
      <c r="W777" s="523">
        <f t="shared" si="329"/>
        <v>0</v>
      </c>
      <c r="X777" s="522">
        <f t="shared" si="330"/>
        <v>0</v>
      </c>
      <c r="Y777" s="523">
        <f t="shared" si="331"/>
        <v>0</v>
      </c>
      <c r="AA777" s="517"/>
      <c r="AB777" s="517" t="e">
        <f t="shared" si="341"/>
        <v>#VALUE!</v>
      </c>
      <c r="AC777" s="524"/>
      <c r="AE777" s="519"/>
      <c r="AF777" s="519"/>
      <c r="AH777" s="499" t="str">
        <f t="shared" si="332"/>
        <v/>
      </c>
    </row>
    <row r="778" spans="1:34" x14ac:dyDescent="0.2">
      <c r="A778" s="134"/>
      <c r="B778" s="135" t="str">
        <f t="shared" si="342"/>
        <v/>
      </c>
      <c r="C778" s="128" t="b">
        <f t="shared" si="335"/>
        <v>0</v>
      </c>
      <c r="D778" s="136"/>
      <c r="E778" s="143" t="b">
        <f t="shared" si="336"/>
        <v>0</v>
      </c>
      <c r="F778" s="137" t="str">
        <f t="shared" si="337"/>
        <v/>
      </c>
      <c r="G778" s="138"/>
      <c r="H778" s="139"/>
      <c r="I778" s="138"/>
      <c r="J778" s="139"/>
      <c r="K778" s="138"/>
      <c r="L778" s="139"/>
      <c r="M778" s="140" t="str">
        <f t="shared" si="338"/>
        <v/>
      </c>
      <c r="N778" s="534"/>
      <c r="O778" s="534"/>
      <c r="Q778" s="513">
        <f t="shared" si="339"/>
        <v>0</v>
      </c>
      <c r="R778" s="499" t="str">
        <f t="shared" si="340"/>
        <v/>
      </c>
      <c r="T778" s="522">
        <f t="shared" si="326"/>
        <v>0</v>
      </c>
      <c r="U778" s="523">
        <f t="shared" si="327"/>
        <v>0</v>
      </c>
      <c r="V778" s="522">
        <f t="shared" si="328"/>
        <v>0</v>
      </c>
      <c r="W778" s="523">
        <f t="shared" si="329"/>
        <v>0</v>
      </c>
      <c r="X778" s="522">
        <f t="shared" si="330"/>
        <v>0</v>
      </c>
      <c r="Y778" s="523">
        <f t="shared" si="331"/>
        <v>0</v>
      </c>
      <c r="AA778" s="517"/>
      <c r="AB778" s="517" t="e">
        <f t="shared" si="341"/>
        <v>#VALUE!</v>
      </c>
      <c r="AC778" s="524"/>
      <c r="AE778" s="519"/>
      <c r="AF778" s="519"/>
      <c r="AH778" s="499" t="str">
        <f t="shared" si="332"/>
        <v/>
      </c>
    </row>
    <row r="779" spans="1:34" x14ac:dyDescent="0.2">
      <c r="A779" s="134"/>
      <c r="B779" s="135" t="str">
        <f t="shared" si="342"/>
        <v/>
      </c>
      <c r="C779" s="128" t="b">
        <f t="shared" si="335"/>
        <v>0</v>
      </c>
      <c r="D779" s="136"/>
      <c r="E779" s="143" t="b">
        <f t="shared" si="336"/>
        <v>0</v>
      </c>
      <c r="F779" s="137" t="str">
        <f t="shared" si="337"/>
        <v/>
      </c>
      <c r="G779" s="138"/>
      <c r="H779" s="139"/>
      <c r="I779" s="138"/>
      <c r="J779" s="139"/>
      <c r="K779" s="138"/>
      <c r="L779" s="139"/>
      <c r="M779" s="140" t="str">
        <f t="shared" si="338"/>
        <v/>
      </c>
      <c r="N779" s="534"/>
      <c r="O779" s="534"/>
      <c r="Q779" s="513">
        <f t="shared" si="339"/>
        <v>0</v>
      </c>
      <c r="R779" s="499" t="str">
        <f t="shared" si="340"/>
        <v/>
      </c>
      <c r="T779" s="522">
        <f t="shared" si="326"/>
        <v>0</v>
      </c>
      <c r="U779" s="523">
        <f t="shared" si="327"/>
        <v>0</v>
      </c>
      <c r="V779" s="522">
        <f t="shared" si="328"/>
        <v>0</v>
      </c>
      <c r="W779" s="523">
        <f t="shared" si="329"/>
        <v>0</v>
      </c>
      <c r="X779" s="522">
        <f t="shared" si="330"/>
        <v>0</v>
      </c>
      <c r="Y779" s="523">
        <f t="shared" si="331"/>
        <v>0</v>
      </c>
      <c r="AA779" s="517"/>
      <c r="AB779" s="517" t="e">
        <f t="shared" si="341"/>
        <v>#VALUE!</v>
      </c>
      <c r="AC779" s="524"/>
      <c r="AE779" s="519"/>
      <c r="AF779" s="519"/>
      <c r="AH779" s="499" t="str">
        <f t="shared" si="332"/>
        <v/>
      </c>
    </row>
    <row r="780" spans="1:34" x14ac:dyDescent="0.2">
      <c r="A780" s="134"/>
      <c r="B780" s="135" t="str">
        <f t="shared" si="342"/>
        <v/>
      </c>
      <c r="C780" s="128" t="b">
        <f t="shared" si="335"/>
        <v>0</v>
      </c>
      <c r="D780" s="136"/>
      <c r="E780" s="143" t="b">
        <f t="shared" si="336"/>
        <v>0</v>
      </c>
      <c r="F780" s="137" t="str">
        <f t="shared" si="337"/>
        <v/>
      </c>
      <c r="G780" s="138"/>
      <c r="H780" s="139"/>
      <c r="I780" s="138"/>
      <c r="J780" s="139"/>
      <c r="K780" s="138"/>
      <c r="L780" s="139"/>
      <c r="M780" s="140" t="str">
        <f t="shared" si="338"/>
        <v/>
      </c>
      <c r="N780" s="534"/>
      <c r="O780" s="534"/>
      <c r="Q780" s="513">
        <f t="shared" si="339"/>
        <v>0</v>
      </c>
      <c r="R780" s="499" t="str">
        <f t="shared" si="340"/>
        <v/>
      </c>
      <c r="T780" s="522">
        <f t="shared" si="326"/>
        <v>0</v>
      </c>
      <c r="U780" s="523">
        <f t="shared" si="327"/>
        <v>0</v>
      </c>
      <c r="V780" s="522">
        <f t="shared" si="328"/>
        <v>0</v>
      </c>
      <c r="W780" s="523">
        <f t="shared" si="329"/>
        <v>0</v>
      </c>
      <c r="X780" s="522">
        <f t="shared" si="330"/>
        <v>0</v>
      </c>
      <c r="Y780" s="523">
        <f t="shared" si="331"/>
        <v>0</v>
      </c>
      <c r="AA780" s="517"/>
      <c r="AB780" s="517" t="e">
        <f t="shared" si="341"/>
        <v>#VALUE!</v>
      </c>
      <c r="AC780" s="524"/>
      <c r="AE780" s="519"/>
      <c r="AF780" s="519"/>
      <c r="AH780" s="499" t="str">
        <f t="shared" si="332"/>
        <v/>
      </c>
    </row>
    <row r="781" spans="1:34" x14ac:dyDescent="0.2">
      <c r="A781" s="134"/>
      <c r="B781" s="135" t="str">
        <f t="shared" si="342"/>
        <v/>
      </c>
      <c r="C781" s="128" t="b">
        <f t="shared" si="335"/>
        <v>0</v>
      </c>
      <c r="D781" s="136"/>
      <c r="E781" s="143" t="b">
        <f t="shared" si="336"/>
        <v>0</v>
      </c>
      <c r="F781" s="137" t="str">
        <f t="shared" si="337"/>
        <v/>
      </c>
      <c r="G781" s="138"/>
      <c r="H781" s="139"/>
      <c r="I781" s="138"/>
      <c r="J781" s="139"/>
      <c r="K781" s="138"/>
      <c r="L781" s="139"/>
      <c r="M781" s="140" t="str">
        <f t="shared" si="338"/>
        <v/>
      </c>
      <c r="N781" s="534"/>
      <c r="O781" s="534"/>
      <c r="Q781" s="513">
        <f t="shared" si="339"/>
        <v>0</v>
      </c>
      <c r="R781" s="499" t="str">
        <f t="shared" si="340"/>
        <v/>
      </c>
      <c r="T781" s="522">
        <f t="shared" si="326"/>
        <v>0</v>
      </c>
      <c r="U781" s="523">
        <f t="shared" si="327"/>
        <v>0</v>
      </c>
      <c r="V781" s="522">
        <f t="shared" si="328"/>
        <v>0</v>
      </c>
      <c r="W781" s="523">
        <f t="shared" si="329"/>
        <v>0</v>
      </c>
      <c r="X781" s="522">
        <f t="shared" si="330"/>
        <v>0</v>
      </c>
      <c r="Y781" s="523">
        <f t="shared" si="331"/>
        <v>0</v>
      </c>
      <c r="AA781" s="517"/>
      <c r="AB781" s="517" t="e">
        <f t="shared" si="341"/>
        <v>#VALUE!</v>
      </c>
      <c r="AC781" s="524"/>
      <c r="AE781" s="519"/>
      <c r="AF781" s="519"/>
      <c r="AH781" s="499" t="str">
        <f t="shared" si="332"/>
        <v/>
      </c>
    </row>
    <row r="782" spans="1:34" x14ac:dyDescent="0.2">
      <c r="A782" s="134"/>
      <c r="B782" s="135" t="str">
        <f t="shared" si="342"/>
        <v/>
      </c>
      <c r="C782" s="128" t="b">
        <f t="shared" si="335"/>
        <v>0</v>
      </c>
      <c r="D782" s="136"/>
      <c r="E782" s="143" t="b">
        <f t="shared" si="336"/>
        <v>0</v>
      </c>
      <c r="F782" s="137" t="str">
        <f t="shared" si="337"/>
        <v/>
      </c>
      <c r="G782" s="138"/>
      <c r="H782" s="139"/>
      <c r="I782" s="138"/>
      <c r="J782" s="139"/>
      <c r="K782" s="138"/>
      <c r="L782" s="139"/>
      <c r="M782" s="140" t="str">
        <f t="shared" si="338"/>
        <v/>
      </c>
      <c r="N782" s="534"/>
      <c r="O782" s="534"/>
      <c r="Q782" s="513">
        <f t="shared" si="339"/>
        <v>0</v>
      </c>
      <c r="R782" s="499" t="str">
        <f t="shared" si="340"/>
        <v/>
      </c>
      <c r="T782" s="522">
        <f t="shared" si="326"/>
        <v>0</v>
      </c>
      <c r="U782" s="523">
        <f t="shared" si="327"/>
        <v>0</v>
      </c>
      <c r="V782" s="522">
        <f t="shared" si="328"/>
        <v>0</v>
      </c>
      <c r="W782" s="523">
        <f t="shared" si="329"/>
        <v>0</v>
      </c>
      <c r="X782" s="522">
        <f t="shared" si="330"/>
        <v>0</v>
      </c>
      <c r="Y782" s="523">
        <f t="shared" si="331"/>
        <v>0</v>
      </c>
      <c r="AA782" s="517"/>
      <c r="AB782" s="517" t="e">
        <f t="shared" si="341"/>
        <v>#VALUE!</v>
      </c>
      <c r="AC782" s="524"/>
      <c r="AE782" s="519"/>
      <c r="AF782" s="519"/>
      <c r="AH782" s="499" t="str">
        <f t="shared" si="332"/>
        <v/>
      </c>
    </row>
    <row r="783" spans="1:34" x14ac:dyDescent="0.2">
      <c r="A783" s="134"/>
      <c r="B783" s="135" t="str">
        <f t="shared" si="342"/>
        <v/>
      </c>
      <c r="C783" s="128" t="b">
        <f t="shared" si="335"/>
        <v>0</v>
      </c>
      <c r="D783" s="136"/>
      <c r="E783" s="143" t="b">
        <f t="shared" si="336"/>
        <v>0</v>
      </c>
      <c r="F783" s="137" t="str">
        <f t="shared" si="337"/>
        <v/>
      </c>
      <c r="G783" s="138"/>
      <c r="H783" s="139"/>
      <c r="I783" s="138"/>
      <c r="J783" s="139"/>
      <c r="K783" s="138"/>
      <c r="L783" s="139"/>
      <c r="M783" s="140" t="str">
        <f t="shared" si="338"/>
        <v/>
      </c>
      <c r="N783" s="534"/>
      <c r="O783" s="534"/>
      <c r="Q783" s="513">
        <f t="shared" si="339"/>
        <v>0</v>
      </c>
      <c r="R783" s="499" t="str">
        <f t="shared" si="340"/>
        <v/>
      </c>
      <c r="T783" s="522">
        <f t="shared" si="326"/>
        <v>0</v>
      </c>
      <c r="U783" s="523">
        <f t="shared" si="327"/>
        <v>0</v>
      </c>
      <c r="V783" s="522">
        <f t="shared" si="328"/>
        <v>0</v>
      </c>
      <c r="W783" s="523">
        <f t="shared" si="329"/>
        <v>0</v>
      </c>
      <c r="X783" s="522">
        <f t="shared" si="330"/>
        <v>0</v>
      </c>
      <c r="Y783" s="523">
        <f t="shared" si="331"/>
        <v>0</v>
      </c>
      <c r="AA783" s="517"/>
      <c r="AB783" s="517" t="e">
        <f t="shared" si="341"/>
        <v>#VALUE!</v>
      </c>
      <c r="AC783" s="524"/>
      <c r="AE783" s="519"/>
      <c r="AF783" s="519"/>
      <c r="AH783" s="499" t="str">
        <f t="shared" si="332"/>
        <v/>
      </c>
    </row>
    <row r="784" spans="1:34" x14ac:dyDescent="0.2">
      <c r="A784" s="134"/>
      <c r="B784" s="135" t="str">
        <f t="shared" si="342"/>
        <v/>
      </c>
      <c r="C784" s="128" t="b">
        <f t="shared" si="335"/>
        <v>0</v>
      </c>
      <c r="D784" s="136"/>
      <c r="E784" s="143" t="b">
        <f t="shared" si="336"/>
        <v>0</v>
      </c>
      <c r="F784" s="137" t="str">
        <f t="shared" si="337"/>
        <v/>
      </c>
      <c r="G784" s="138"/>
      <c r="H784" s="139"/>
      <c r="I784" s="138"/>
      <c r="J784" s="139"/>
      <c r="K784" s="138"/>
      <c r="L784" s="139"/>
      <c r="M784" s="140" t="str">
        <f t="shared" si="338"/>
        <v/>
      </c>
      <c r="N784" s="534"/>
      <c r="O784" s="534"/>
      <c r="Q784" s="513">
        <f t="shared" si="339"/>
        <v>0</v>
      </c>
      <c r="R784" s="499" t="str">
        <f t="shared" si="340"/>
        <v/>
      </c>
      <c r="T784" s="522">
        <f t="shared" si="326"/>
        <v>0</v>
      </c>
      <c r="U784" s="523">
        <f t="shared" si="327"/>
        <v>0</v>
      </c>
      <c r="V784" s="522">
        <f t="shared" si="328"/>
        <v>0</v>
      </c>
      <c r="W784" s="523">
        <f t="shared" si="329"/>
        <v>0</v>
      </c>
      <c r="X784" s="522">
        <f t="shared" si="330"/>
        <v>0</v>
      </c>
      <c r="Y784" s="523">
        <f t="shared" si="331"/>
        <v>0</v>
      </c>
      <c r="AA784" s="517"/>
      <c r="AB784" s="517" t="e">
        <f t="shared" si="341"/>
        <v>#VALUE!</v>
      </c>
      <c r="AC784" s="524"/>
      <c r="AE784" s="519"/>
      <c r="AF784" s="519"/>
      <c r="AH784" s="499" t="str">
        <f t="shared" si="332"/>
        <v/>
      </c>
    </row>
    <row r="785" spans="1:34" x14ac:dyDescent="0.2">
      <c r="A785" s="134"/>
      <c r="B785" s="135" t="str">
        <f t="shared" si="342"/>
        <v/>
      </c>
      <c r="C785" s="128" t="b">
        <f t="shared" si="335"/>
        <v>0</v>
      </c>
      <c r="D785" s="136"/>
      <c r="E785" s="143" t="b">
        <f t="shared" si="336"/>
        <v>0</v>
      </c>
      <c r="F785" s="137" t="str">
        <f t="shared" si="337"/>
        <v/>
      </c>
      <c r="G785" s="138"/>
      <c r="H785" s="139"/>
      <c r="I785" s="138"/>
      <c r="J785" s="139"/>
      <c r="K785" s="138"/>
      <c r="L785" s="139"/>
      <c r="M785" s="140" t="str">
        <f t="shared" si="338"/>
        <v/>
      </c>
      <c r="N785" s="534"/>
      <c r="O785" s="534"/>
      <c r="Q785" s="513">
        <f t="shared" si="339"/>
        <v>0</v>
      </c>
      <c r="R785" s="499" t="str">
        <f t="shared" si="340"/>
        <v/>
      </c>
      <c r="T785" s="522">
        <f t="shared" si="326"/>
        <v>0</v>
      </c>
      <c r="U785" s="523">
        <f t="shared" si="327"/>
        <v>0</v>
      </c>
      <c r="V785" s="522">
        <f t="shared" si="328"/>
        <v>0</v>
      </c>
      <c r="W785" s="523">
        <f t="shared" si="329"/>
        <v>0</v>
      </c>
      <c r="X785" s="522">
        <f t="shared" si="330"/>
        <v>0</v>
      </c>
      <c r="Y785" s="523">
        <f t="shared" si="331"/>
        <v>0</v>
      </c>
      <c r="AA785" s="517"/>
      <c r="AB785" s="517" t="e">
        <f t="shared" si="341"/>
        <v>#VALUE!</v>
      </c>
      <c r="AC785" s="524"/>
      <c r="AE785" s="519"/>
      <c r="AF785" s="519"/>
      <c r="AH785" s="499" t="str">
        <f t="shared" si="332"/>
        <v/>
      </c>
    </row>
    <row r="786" spans="1:34" x14ac:dyDescent="0.2">
      <c r="A786" s="134"/>
      <c r="B786" s="135" t="str">
        <f t="shared" si="342"/>
        <v/>
      </c>
      <c r="C786" s="128" t="b">
        <f t="shared" si="335"/>
        <v>0</v>
      </c>
      <c r="D786" s="136"/>
      <c r="E786" s="143" t="b">
        <f t="shared" si="336"/>
        <v>0</v>
      </c>
      <c r="F786" s="137" t="str">
        <f t="shared" si="337"/>
        <v/>
      </c>
      <c r="G786" s="138"/>
      <c r="H786" s="139"/>
      <c r="I786" s="138"/>
      <c r="J786" s="139"/>
      <c r="K786" s="138"/>
      <c r="L786" s="139"/>
      <c r="M786" s="140" t="str">
        <f t="shared" si="338"/>
        <v/>
      </c>
      <c r="N786" s="534"/>
      <c r="O786" s="534"/>
      <c r="Q786" s="513">
        <f t="shared" si="339"/>
        <v>0</v>
      </c>
      <c r="R786" s="499" t="str">
        <f t="shared" si="340"/>
        <v/>
      </c>
      <c r="T786" s="522">
        <f t="shared" si="326"/>
        <v>0</v>
      </c>
      <c r="U786" s="523">
        <f t="shared" si="327"/>
        <v>0</v>
      </c>
      <c r="V786" s="522">
        <f t="shared" si="328"/>
        <v>0</v>
      </c>
      <c r="W786" s="523">
        <f t="shared" si="329"/>
        <v>0</v>
      </c>
      <c r="X786" s="522">
        <f t="shared" si="330"/>
        <v>0</v>
      </c>
      <c r="Y786" s="523">
        <f t="shared" si="331"/>
        <v>0</v>
      </c>
      <c r="AA786" s="517"/>
      <c r="AB786" s="517" t="e">
        <f t="shared" si="341"/>
        <v>#VALUE!</v>
      </c>
      <c r="AC786" s="524"/>
      <c r="AE786" s="519"/>
      <c r="AF786" s="519"/>
      <c r="AH786" s="499" t="str">
        <f t="shared" si="332"/>
        <v/>
      </c>
    </row>
    <row r="787" spans="1:34" x14ac:dyDescent="0.2">
      <c r="A787" s="134"/>
      <c r="B787" s="135" t="str">
        <f t="shared" si="342"/>
        <v/>
      </c>
      <c r="C787" s="128" t="b">
        <f t="shared" si="335"/>
        <v>0</v>
      </c>
      <c r="D787" s="136"/>
      <c r="E787" s="143" t="b">
        <f t="shared" si="336"/>
        <v>0</v>
      </c>
      <c r="F787" s="137" t="str">
        <f t="shared" si="337"/>
        <v/>
      </c>
      <c r="G787" s="138"/>
      <c r="H787" s="139"/>
      <c r="I787" s="138"/>
      <c r="J787" s="139"/>
      <c r="K787" s="138"/>
      <c r="L787" s="139"/>
      <c r="M787" s="140" t="str">
        <f t="shared" si="338"/>
        <v/>
      </c>
      <c r="N787" s="534"/>
      <c r="O787" s="534"/>
      <c r="Q787" s="513">
        <f t="shared" si="339"/>
        <v>0</v>
      </c>
      <c r="R787" s="499" t="str">
        <f t="shared" si="340"/>
        <v/>
      </c>
      <c r="T787" s="522">
        <f t="shared" si="326"/>
        <v>0</v>
      </c>
      <c r="U787" s="523">
        <f t="shared" si="327"/>
        <v>0</v>
      </c>
      <c r="V787" s="522">
        <f t="shared" si="328"/>
        <v>0</v>
      </c>
      <c r="W787" s="523">
        <f t="shared" si="329"/>
        <v>0</v>
      </c>
      <c r="X787" s="522">
        <f t="shared" si="330"/>
        <v>0</v>
      </c>
      <c r="Y787" s="523">
        <f t="shared" si="331"/>
        <v>0</v>
      </c>
      <c r="AA787" s="517"/>
      <c r="AB787" s="517" t="e">
        <f t="shared" si="341"/>
        <v>#VALUE!</v>
      </c>
      <c r="AC787" s="524"/>
      <c r="AE787" s="519"/>
      <c r="AF787" s="519"/>
      <c r="AH787" s="499" t="str">
        <f t="shared" si="332"/>
        <v/>
      </c>
    </row>
    <row r="788" spans="1:34" x14ac:dyDescent="0.2">
      <c r="A788" s="134"/>
      <c r="B788" s="135" t="str">
        <f t="shared" si="342"/>
        <v/>
      </c>
      <c r="C788" s="128" t="b">
        <f t="shared" si="335"/>
        <v>0</v>
      </c>
      <c r="D788" s="136"/>
      <c r="E788" s="143" t="b">
        <f t="shared" si="336"/>
        <v>0</v>
      </c>
      <c r="F788" s="137" t="str">
        <f t="shared" si="337"/>
        <v/>
      </c>
      <c r="G788" s="138"/>
      <c r="H788" s="139"/>
      <c r="I788" s="138"/>
      <c r="J788" s="139"/>
      <c r="K788" s="138"/>
      <c r="L788" s="139"/>
      <c r="M788" s="140" t="str">
        <f t="shared" si="338"/>
        <v/>
      </c>
      <c r="N788" s="534"/>
      <c r="O788" s="534"/>
      <c r="Q788" s="513">
        <f t="shared" si="339"/>
        <v>0</v>
      </c>
      <c r="R788" s="499" t="str">
        <f t="shared" si="340"/>
        <v/>
      </c>
      <c r="T788" s="522">
        <f t="shared" si="326"/>
        <v>0</v>
      </c>
      <c r="U788" s="523">
        <f t="shared" si="327"/>
        <v>0</v>
      </c>
      <c r="V788" s="522">
        <f t="shared" si="328"/>
        <v>0</v>
      </c>
      <c r="W788" s="523">
        <f t="shared" si="329"/>
        <v>0</v>
      </c>
      <c r="X788" s="522">
        <f t="shared" si="330"/>
        <v>0</v>
      </c>
      <c r="Y788" s="523">
        <f t="shared" si="331"/>
        <v>0</v>
      </c>
      <c r="AA788" s="517"/>
      <c r="AB788" s="517" t="e">
        <f t="shared" si="341"/>
        <v>#VALUE!</v>
      </c>
      <c r="AC788" s="524"/>
      <c r="AE788" s="519"/>
      <c r="AF788" s="519"/>
      <c r="AH788" s="499" t="str">
        <f t="shared" si="332"/>
        <v/>
      </c>
    </row>
    <row r="789" spans="1:34" x14ac:dyDescent="0.2">
      <c r="A789" s="134"/>
      <c r="B789" s="135" t="str">
        <f t="shared" si="342"/>
        <v/>
      </c>
      <c r="C789" s="128" t="b">
        <f t="shared" si="335"/>
        <v>0</v>
      </c>
      <c r="D789" s="136"/>
      <c r="E789" s="143" t="b">
        <f t="shared" si="336"/>
        <v>0</v>
      </c>
      <c r="F789" s="137" t="str">
        <f t="shared" si="337"/>
        <v/>
      </c>
      <c r="G789" s="138"/>
      <c r="H789" s="139"/>
      <c r="I789" s="138"/>
      <c r="J789" s="139"/>
      <c r="K789" s="138"/>
      <c r="L789" s="139"/>
      <c r="M789" s="140" t="str">
        <f t="shared" si="338"/>
        <v/>
      </c>
      <c r="N789" s="534"/>
      <c r="O789" s="534"/>
      <c r="Q789" s="513">
        <f t="shared" si="339"/>
        <v>0</v>
      </c>
      <c r="R789" s="499" t="str">
        <f t="shared" si="340"/>
        <v/>
      </c>
      <c r="T789" s="522">
        <f t="shared" si="326"/>
        <v>0</v>
      </c>
      <c r="U789" s="523">
        <f t="shared" si="327"/>
        <v>0</v>
      </c>
      <c r="V789" s="522">
        <f t="shared" si="328"/>
        <v>0</v>
      </c>
      <c r="W789" s="523">
        <f t="shared" si="329"/>
        <v>0</v>
      </c>
      <c r="X789" s="522">
        <f t="shared" si="330"/>
        <v>0</v>
      </c>
      <c r="Y789" s="523">
        <f t="shared" si="331"/>
        <v>0</v>
      </c>
      <c r="AA789" s="517"/>
      <c r="AB789" s="517" t="e">
        <f t="shared" si="341"/>
        <v>#VALUE!</v>
      </c>
      <c r="AC789" s="524"/>
      <c r="AE789" s="519"/>
      <c r="AF789" s="519"/>
      <c r="AH789" s="499" t="str">
        <f t="shared" si="332"/>
        <v/>
      </c>
    </row>
    <row r="790" spans="1:34" x14ac:dyDescent="0.2">
      <c r="A790" s="134"/>
      <c r="B790" s="135" t="str">
        <f t="shared" si="342"/>
        <v/>
      </c>
      <c r="C790" s="128" t="b">
        <f t="shared" si="335"/>
        <v>0</v>
      </c>
      <c r="D790" s="136"/>
      <c r="E790" s="143" t="b">
        <f t="shared" si="336"/>
        <v>0</v>
      </c>
      <c r="F790" s="137" t="str">
        <f t="shared" si="337"/>
        <v/>
      </c>
      <c r="G790" s="138"/>
      <c r="H790" s="139"/>
      <c r="I790" s="138"/>
      <c r="J790" s="139"/>
      <c r="K790" s="138"/>
      <c r="L790" s="139"/>
      <c r="M790" s="140" t="str">
        <f t="shared" si="338"/>
        <v/>
      </c>
      <c r="N790" s="534"/>
      <c r="O790" s="534"/>
      <c r="Q790" s="513">
        <f t="shared" si="339"/>
        <v>0</v>
      </c>
      <c r="R790" s="499" t="str">
        <f t="shared" si="340"/>
        <v/>
      </c>
      <c r="T790" s="522">
        <f t="shared" si="326"/>
        <v>0</v>
      </c>
      <c r="U790" s="523">
        <f t="shared" si="327"/>
        <v>0</v>
      </c>
      <c r="V790" s="522">
        <f t="shared" si="328"/>
        <v>0</v>
      </c>
      <c r="W790" s="523">
        <f t="shared" si="329"/>
        <v>0</v>
      </c>
      <c r="X790" s="522">
        <f t="shared" si="330"/>
        <v>0</v>
      </c>
      <c r="Y790" s="523">
        <f t="shared" si="331"/>
        <v>0</v>
      </c>
      <c r="AA790" s="517"/>
      <c r="AB790" s="517" t="e">
        <f t="shared" si="341"/>
        <v>#VALUE!</v>
      </c>
      <c r="AC790" s="524"/>
      <c r="AE790" s="519"/>
      <c r="AF790" s="519"/>
      <c r="AH790" s="499" t="str">
        <f t="shared" si="332"/>
        <v/>
      </c>
    </row>
    <row r="791" spans="1:34" x14ac:dyDescent="0.2">
      <c r="A791" s="134"/>
      <c r="B791" s="135" t="str">
        <f t="shared" si="342"/>
        <v/>
      </c>
      <c r="C791" s="128" t="b">
        <f t="shared" si="335"/>
        <v>0</v>
      </c>
      <c r="D791" s="136"/>
      <c r="E791" s="143" t="b">
        <f t="shared" si="336"/>
        <v>0</v>
      </c>
      <c r="F791" s="137" t="str">
        <f t="shared" si="337"/>
        <v/>
      </c>
      <c r="G791" s="138"/>
      <c r="H791" s="139"/>
      <c r="I791" s="138"/>
      <c r="J791" s="139"/>
      <c r="K791" s="138"/>
      <c r="L791" s="139"/>
      <c r="M791" s="140" t="str">
        <f t="shared" si="338"/>
        <v/>
      </c>
      <c r="N791" s="534"/>
      <c r="O791" s="534"/>
      <c r="Q791" s="513">
        <f t="shared" si="339"/>
        <v>0</v>
      </c>
      <c r="R791" s="499" t="str">
        <f t="shared" si="340"/>
        <v/>
      </c>
      <c r="T791" s="522">
        <f t="shared" si="326"/>
        <v>0</v>
      </c>
      <c r="U791" s="523">
        <f t="shared" si="327"/>
        <v>0</v>
      </c>
      <c r="V791" s="522">
        <f t="shared" si="328"/>
        <v>0</v>
      </c>
      <c r="W791" s="523">
        <f t="shared" si="329"/>
        <v>0</v>
      </c>
      <c r="X791" s="522">
        <f t="shared" si="330"/>
        <v>0</v>
      </c>
      <c r="Y791" s="523">
        <f t="shared" si="331"/>
        <v>0</v>
      </c>
      <c r="AA791" s="517"/>
      <c r="AB791" s="517" t="e">
        <f t="shared" si="341"/>
        <v>#VALUE!</v>
      </c>
      <c r="AC791" s="524"/>
      <c r="AE791" s="519"/>
      <c r="AF791" s="519"/>
      <c r="AH791" s="499" t="str">
        <f t="shared" si="332"/>
        <v/>
      </c>
    </row>
    <row r="792" spans="1:34" x14ac:dyDescent="0.2">
      <c r="A792" s="134"/>
      <c r="B792" s="135" t="str">
        <f t="shared" si="342"/>
        <v/>
      </c>
      <c r="C792" s="128" t="b">
        <f t="shared" si="335"/>
        <v>0</v>
      </c>
      <c r="D792" s="136"/>
      <c r="E792" s="143" t="b">
        <f t="shared" si="336"/>
        <v>0</v>
      </c>
      <c r="F792" s="137" t="str">
        <f t="shared" si="337"/>
        <v/>
      </c>
      <c r="G792" s="138"/>
      <c r="H792" s="139"/>
      <c r="I792" s="138"/>
      <c r="J792" s="139"/>
      <c r="K792" s="138"/>
      <c r="L792" s="139"/>
      <c r="M792" s="140" t="str">
        <f t="shared" si="338"/>
        <v/>
      </c>
      <c r="N792" s="534"/>
      <c r="O792" s="534"/>
      <c r="Q792" s="513">
        <f t="shared" si="339"/>
        <v>0</v>
      </c>
      <c r="R792" s="499" t="str">
        <f t="shared" si="340"/>
        <v/>
      </c>
      <c r="T792" s="522">
        <f t="shared" si="326"/>
        <v>0</v>
      </c>
      <c r="U792" s="523">
        <f t="shared" si="327"/>
        <v>0</v>
      </c>
      <c r="V792" s="522">
        <f t="shared" si="328"/>
        <v>0</v>
      </c>
      <c r="W792" s="523">
        <f t="shared" si="329"/>
        <v>0</v>
      </c>
      <c r="X792" s="522">
        <f t="shared" si="330"/>
        <v>0</v>
      </c>
      <c r="Y792" s="523">
        <f t="shared" si="331"/>
        <v>0</v>
      </c>
      <c r="AA792" s="517"/>
      <c r="AB792" s="517" t="e">
        <f t="shared" si="341"/>
        <v>#VALUE!</v>
      </c>
      <c r="AC792" s="524"/>
      <c r="AE792" s="519"/>
      <c r="AF792" s="519"/>
      <c r="AH792" s="499" t="str">
        <f t="shared" si="332"/>
        <v/>
      </c>
    </row>
    <row r="793" spans="1:34" x14ac:dyDescent="0.2">
      <c r="A793" s="134"/>
      <c r="B793" s="135" t="str">
        <f t="shared" si="342"/>
        <v/>
      </c>
      <c r="C793" s="128" t="b">
        <f t="shared" si="335"/>
        <v>0</v>
      </c>
      <c r="D793" s="136"/>
      <c r="E793" s="143" t="b">
        <f t="shared" si="336"/>
        <v>0</v>
      </c>
      <c r="F793" s="137" t="str">
        <f t="shared" si="337"/>
        <v/>
      </c>
      <c r="G793" s="138"/>
      <c r="H793" s="139"/>
      <c r="I793" s="138"/>
      <c r="J793" s="139"/>
      <c r="K793" s="138"/>
      <c r="L793" s="139"/>
      <c r="M793" s="140" t="str">
        <f t="shared" si="338"/>
        <v/>
      </c>
      <c r="N793" s="534"/>
      <c r="O793" s="534"/>
      <c r="Q793" s="513">
        <f t="shared" si="339"/>
        <v>0</v>
      </c>
      <c r="R793" s="499" t="str">
        <f t="shared" si="340"/>
        <v/>
      </c>
      <c r="T793" s="522">
        <f t="shared" si="326"/>
        <v>0</v>
      </c>
      <c r="U793" s="523">
        <f t="shared" si="327"/>
        <v>0</v>
      </c>
      <c r="V793" s="522">
        <f t="shared" si="328"/>
        <v>0</v>
      </c>
      <c r="W793" s="523">
        <f t="shared" si="329"/>
        <v>0</v>
      </c>
      <c r="X793" s="522">
        <f t="shared" si="330"/>
        <v>0</v>
      </c>
      <c r="Y793" s="523">
        <f t="shared" si="331"/>
        <v>0</v>
      </c>
      <c r="AA793" s="517"/>
      <c r="AB793" s="517" t="e">
        <f t="shared" si="341"/>
        <v>#VALUE!</v>
      </c>
      <c r="AC793" s="524"/>
      <c r="AE793" s="519"/>
      <c r="AF793" s="519"/>
      <c r="AH793" s="499" t="str">
        <f t="shared" si="332"/>
        <v/>
      </c>
    </row>
    <row r="794" spans="1:34" x14ac:dyDescent="0.2">
      <c r="A794" s="134"/>
      <c r="B794" s="135" t="str">
        <f t="shared" si="342"/>
        <v/>
      </c>
      <c r="C794" s="128" t="b">
        <f t="shared" si="335"/>
        <v>0</v>
      </c>
      <c r="D794" s="136"/>
      <c r="E794" s="143" t="b">
        <f t="shared" si="336"/>
        <v>0</v>
      </c>
      <c r="F794" s="137" t="str">
        <f t="shared" si="337"/>
        <v/>
      </c>
      <c r="G794" s="138"/>
      <c r="H794" s="139"/>
      <c r="I794" s="138"/>
      <c r="J794" s="139"/>
      <c r="K794" s="138"/>
      <c r="L794" s="139"/>
      <c r="M794" s="140" t="str">
        <f t="shared" si="338"/>
        <v/>
      </c>
      <c r="N794" s="534"/>
      <c r="O794" s="534"/>
      <c r="Q794" s="513">
        <f t="shared" si="339"/>
        <v>0</v>
      </c>
      <c r="R794" s="499" t="str">
        <f t="shared" si="340"/>
        <v/>
      </c>
      <c r="T794" s="522">
        <f t="shared" si="326"/>
        <v>0</v>
      </c>
      <c r="U794" s="523">
        <f t="shared" si="327"/>
        <v>0</v>
      </c>
      <c r="V794" s="522">
        <f t="shared" si="328"/>
        <v>0</v>
      </c>
      <c r="W794" s="523">
        <f t="shared" si="329"/>
        <v>0</v>
      </c>
      <c r="X794" s="522">
        <f t="shared" si="330"/>
        <v>0</v>
      </c>
      <c r="Y794" s="523">
        <f t="shared" si="331"/>
        <v>0</v>
      </c>
      <c r="AA794" s="517"/>
      <c r="AB794" s="517" t="e">
        <f t="shared" si="341"/>
        <v>#VALUE!</v>
      </c>
      <c r="AC794" s="524"/>
      <c r="AE794" s="519"/>
      <c r="AF794" s="519"/>
      <c r="AH794" s="499" t="str">
        <f t="shared" si="332"/>
        <v/>
      </c>
    </row>
    <row r="795" spans="1:34" ht="13.5" thickBot="1" x14ac:dyDescent="0.25">
      <c r="A795" s="179"/>
      <c r="B795" s="135" t="str">
        <f t="shared" si="342"/>
        <v/>
      </c>
      <c r="C795" s="128" t="b">
        <f t="shared" si="335"/>
        <v>0</v>
      </c>
      <c r="D795" s="180"/>
      <c r="E795" s="143" t="b">
        <f t="shared" si="336"/>
        <v>0</v>
      </c>
      <c r="F795" s="137" t="str">
        <f t="shared" si="337"/>
        <v/>
      </c>
      <c r="G795" s="138"/>
      <c r="H795" s="139"/>
      <c r="I795" s="138"/>
      <c r="J795" s="139"/>
      <c r="K795" s="138"/>
      <c r="L795" s="139"/>
      <c r="M795" s="140" t="str">
        <f t="shared" si="338"/>
        <v/>
      </c>
      <c r="N795" s="534"/>
      <c r="O795" s="534"/>
      <c r="Q795" s="513">
        <f t="shared" si="339"/>
        <v>0</v>
      </c>
      <c r="R795" s="499" t="str">
        <f t="shared" si="340"/>
        <v/>
      </c>
      <c r="T795" s="522">
        <f t="shared" si="326"/>
        <v>0</v>
      </c>
      <c r="U795" s="523">
        <f t="shared" si="327"/>
        <v>0</v>
      </c>
      <c r="V795" s="522">
        <f t="shared" si="328"/>
        <v>0</v>
      </c>
      <c r="W795" s="523">
        <f t="shared" si="329"/>
        <v>0</v>
      </c>
      <c r="X795" s="522">
        <f t="shared" si="330"/>
        <v>0</v>
      </c>
      <c r="Y795" s="523">
        <f t="shared" si="331"/>
        <v>0</v>
      </c>
      <c r="AA795" s="517"/>
      <c r="AB795" s="517" t="e">
        <f t="shared" si="341"/>
        <v>#VALUE!</v>
      </c>
      <c r="AC795" s="524"/>
      <c r="AE795" s="519"/>
      <c r="AF795" s="519"/>
      <c r="AH795" s="499" t="str">
        <f t="shared" si="332"/>
        <v/>
      </c>
    </row>
    <row r="796" spans="1:34" ht="14.25" thickTop="1" thickBot="1" x14ac:dyDescent="0.25">
      <c r="A796" s="170"/>
      <c r="B796" s="171"/>
      <c r="C796" s="172"/>
      <c r="D796" s="173"/>
      <c r="E796" s="173"/>
      <c r="F796" s="174"/>
      <c r="G796" s="175"/>
      <c r="H796" s="175"/>
      <c r="I796" s="175"/>
      <c r="J796" s="175"/>
      <c r="K796" s="175"/>
      <c r="L796" s="175"/>
      <c r="M796" s="176" t="str">
        <f>IF(SUM(G796:L796)&gt;0.00001,M795+G796-H796+K796-L796,"")</f>
        <v/>
      </c>
      <c r="N796" s="534"/>
      <c r="O796" s="534"/>
      <c r="Q796" s="513"/>
      <c r="T796" s="522">
        <f t="shared" si="326"/>
        <v>0</v>
      </c>
      <c r="U796" s="523">
        <f t="shared" si="327"/>
        <v>0</v>
      </c>
      <c r="V796" s="522">
        <f t="shared" si="328"/>
        <v>0</v>
      </c>
      <c r="W796" s="523">
        <f t="shared" si="329"/>
        <v>0</v>
      </c>
      <c r="X796" s="522">
        <f t="shared" si="330"/>
        <v>0</v>
      </c>
      <c r="Y796" s="523">
        <f t="shared" si="331"/>
        <v>0</v>
      </c>
      <c r="AA796" s="517"/>
      <c r="AB796" s="517"/>
      <c r="AC796" s="530"/>
      <c r="AE796" s="519"/>
      <c r="AF796" s="519"/>
      <c r="AH796" s="499" t="str">
        <f t="shared" si="332"/>
        <v/>
      </c>
    </row>
    <row r="797" spans="1:34" ht="13.5" thickTop="1" x14ac:dyDescent="0.2">
      <c r="A797" s="702" t="s">
        <v>15</v>
      </c>
      <c r="B797" s="703"/>
      <c r="C797" s="703"/>
      <c r="D797" s="703"/>
      <c r="E797" s="703"/>
      <c r="F797" s="703"/>
      <c r="G797" s="708" t="s">
        <v>9</v>
      </c>
      <c r="H797" s="708"/>
      <c r="I797" s="697" t="str">
        <f>I8</f>
        <v>BANCA XXXX</v>
      </c>
      <c r="J797" s="698"/>
      <c r="K797" s="696" t="str">
        <f>K8</f>
        <v>BANCA Agricola pop</v>
      </c>
      <c r="L797" s="696"/>
      <c r="M797" s="692" t="s">
        <v>7</v>
      </c>
      <c r="N797" s="505"/>
      <c r="O797" s="505"/>
      <c r="Q797" s="513"/>
      <c r="T797" s="522" t="str">
        <f t="shared" si="326"/>
        <v>C A S S A</v>
      </c>
      <c r="U797" s="523">
        <f t="shared" si="327"/>
        <v>0</v>
      </c>
      <c r="V797" s="522" t="str">
        <f t="shared" si="328"/>
        <v>BANCA XXXX</v>
      </c>
      <c r="W797" s="523">
        <f t="shared" si="329"/>
        <v>0</v>
      </c>
      <c r="X797" s="522" t="str">
        <f t="shared" si="330"/>
        <v>BANCA Agricola pop</v>
      </c>
      <c r="Y797" s="523">
        <f t="shared" si="331"/>
        <v>0</v>
      </c>
      <c r="AA797" s="517"/>
      <c r="AB797" s="517"/>
      <c r="AC797" s="530"/>
      <c r="AE797" s="519"/>
      <c r="AF797" s="519"/>
      <c r="AH797" s="499" t="str">
        <f t="shared" si="332"/>
        <v/>
      </c>
    </row>
    <row r="798" spans="1:34" x14ac:dyDescent="0.2">
      <c r="A798" s="704"/>
      <c r="B798" s="705"/>
      <c r="C798" s="705"/>
      <c r="D798" s="705"/>
      <c r="E798" s="705"/>
      <c r="F798" s="705"/>
      <c r="G798" s="152" t="s">
        <v>2</v>
      </c>
      <c r="H798" s="152" t="s">
        <v>3</v>
      </c>
      <c r="I798" s="152" t="s">
        <v>2</v>
      </c>
      <c r="J798" s="152" t="s">
        <v>3</v>
      </c>
      <c r="K798" s="152" t="s">
        <v>2</v>
      </c>
      <c r="L798" s="152" t="s">
        <v>3</v>
      </c>
      <c r="M798" s="693"/>
      <c r="N798" s="505"/>
      <c r="O798" s="505"/>
      <c r="Q798" s="513"/>
      <c r="T798" s="522" t="str">
        <f t="shared" ref="T798:T828" si="343">IF(R798="ee",G798,IF(R798="-u",G798,IF(R798="",G798,IF(R798="ra",G798,IF(R798="pr",G798,"")))))</f>
        <v>ENTRATE</v>
      </c>
      <c r="U798" s="523" t="str">
        <f t="shared" ref="U798:U828" si="344">IF(R798="uu",H798,IF(R798="-e",H798,IF(R798="",H798,IF(R798="rp",H798,IF(R798="ve",H798,"")))))</f>
        <v>USCITE</v>
      </c>
      <c r="V798" s="522" t="str">
        <f t="shared" ref="V798:V828" si="345">IF(R798="ee",I798,IF(R798="-u",I798,IF(R798="",I798,IF(R798="ra",I798,IF(R798="ve",I798,"")))))</f>
        <v>ENTRATE</v>
      </c>
      <c r="W798" s="523" t="str">
        <f t="shared" ref="W798:W828" si="346">IF(R798="uu",J798,IF(R798="-e",J798,IF(R798="",J798,IF(R798="rp",J798,IF(R798="pr",J798,"")))))</f>
        <v>USCITE</v>
      </c>
      <c r="X798" s="522" t="str">
        <f t="shared" ref="X798:X828" si="347">IF(R798="ee",K798,IF(R798="-u",K798,IF(R798="",K798,IF(R798="ra",K798,IF(R798="ve",K798,"")))))</f>
        <v>ENTRATE</v>
      </c>
      <c r="Y798" s="523" t="str">
        <f t="shared" ref="Y798:Y828" si="348">IF(R798="uu",L798,IF(R798="-e",L798,IF(R798="",L798,IF(R798="rp",L798,IF(R798="pr",L798,"")))))</f>
        <v>USCITE</v>
      </c>
      <c r="AA798" s="517"/>
      <c r="AB798" s="517"/>
      <c r="AC798" s="530"/>
      <c r="AE798" s="519"/>
      <c r="AF798" s="519"/>
      <c r="AH798" s="499" t="str">
        <f t="shared" si="332"/>
        <v/>
      </c>
    </row>
    <row r="799" spans="1:34" x14ac:dyDescent="0.2">
      <c r="A799" s="694" t="s">
        <v>12</v>
      </c>
      <c r="B799" s="695"/>
      <c r="C799" s="695"/>
      <c r="D799" s="695"/>
      <c r="E799" s="695"/>
      <c r="F799" s="695"/>
      <c r="G799" s="153">
        <f t="shared" ref="G799:L799" si="349">SUM(G770:G795)</f>
        <v>0</v>
      </c>
      <c r="H799" s="153">
        <f t="shared" si="349"/>
        <v>0</v>
      </c>
      <c r="I799" s="153">
        <f t="shared" si="349"/>
        <v>0</v>
      </c>
      <c r="J799" s="153">
        <f t="shared" si="349"/>
        <v>0</v>
      </c>
      <c r="K799" s="153">
        <f t="shared" si="349"/>
        <v>0</v>
      </c>
      <c r="L799" s="153">
        <f t="shared" si="349"/>
        <v>0</v>
      </c>
      <c r="M799" s="154">
        <f>G799-H799+I799-J799+K799-L799</f>
        <v>0</v>
      </c>
      <c r="N799" s="534"/>
      <c r="O799" s="534"/>
      <c r="Q799" s="513"/>
      <c r="T799" s="522">
        <f t="shared" si="343"/>
        <v>0</v>
      </c>
      <c r="U799" s="523">
        <f t="shared" si="344"/>
        <v>0</v>
      </c>
      <c r="V799" s="522">
        <f t="shared" si="345"/>
        <v>0</v>
      </c>
      <c r="W799" s="523">
        <f t="shared" si="346"/>
        <v>0</v>
      </c>
      <c r="X799" s="522">
        <f t="shared" si="347"/>
        <v>0</v>
      </c>
      <c r="Y799" s="523">
        <f t="shared" si="348"/>
        <v>0</v>
      </c>
      <c r="AA799" s="517"/>
      <c r="AB799" s="517"/>
      <c r="AC799" s="530"/>
      <c r="AE799" s="519"/>
      <c r="AF799" s="519"/>
      <c r="AH799" s="499" t="str">
        <f t="shared" si="332"/>
        <v/>
      </c>
    </row>
    <row r="800" spans="1:34" x14ac:dyDescent="0.2">
      <c r="A800" s="694" t="s">
        <v>14</v>
      </c>
      <c r="B800" s="695"/>
      <c r="C800" s="695"/>
      <c r="D800" s="695"/>
      <c r="E800" s="695"/>
      <c r="F800" s="695"/>
      <c r="G800" s="153">
        <f t="shared" ref="G800:M800" si="350">G768</f>
        <v>434.24</v>
      </c>
      <c r="H800" s="153">
        <f t="shared" si="350"/>
        <v>0</v>
      </c>
      <c r="I800" s="153">
        <f t="shared" si="350"/>
        <v>17740.45</v>
      </c>
      <c r="J800" s="153">
        <f t="shared" si="350"/>
        <v>29.94</v>
      </c>
      <c r="K800" s="153">
        <f t="shared" si="350"/>
        <v>95.99</v>
      </c>
      <c r="L800" s="153">
        <f t="shared" si="350"/>
        <v>0</v>
      </c>
      <c r="M800" s="154">
        <f t="shared" si="350"/>
        <v>18240.740000000005</v>
      </c>
      <c r="N800" s="534"/>
      <c r="O800" s="534"/>
      <c r="Q800" s="513"/>
      <c r="T800" s="522">
        <f t="shared" si="343"/>
        <v>434.24</v>
      </c>
      <c r="U800" s="523">
        <f t="shared" si="344"/>
        <v>0</v>
      </c>
      <c r="V800" s="522">
        <f t="shared" si="345"/>
        <v>17740.45</v>
      </c>
      <c r="W800" s="523">
        <f t="shared" si="346"/>
        <v>29.94</v>
      </c>
      <c r="X800" s="522">
        <f t="shared" si="347"/>
        <v>95.99</v>
      </c>
      <c r="Y800" s="523">
        <f t="shared" si="348"/>
        <v>0</v>
      </c>
      <c r="AA800" s="517"/>
      <c r="AB800" s="517"/>
      <c r="AC800" s="530"/>
      <c r="AE800" s="519"/>
      <c r="AF800" s="519"/>
      <c r="AH800" s="499" t="str">
        <f t="shared" si="332"/>
        <v/>
      </c>
    </row>
    <row r="801" spans="1:34" x14ac:dyDescent="0.2">
      <c r="A801" s="700" t="s">
        <v>13</v>
      </c>
      <c r="B801" s="701"/>
      <c r="C801" s="701"/>
      <c r="D801" s="701"/>
      <c r="E801" s="701"/>
      <c r="F801" s="701"/>
      <c r="G801" s="153">
        <f t="shared" ref="G801:M801" si="351">G799+G800</f>
        <v>434.24</v>
      </c>
      <c r="H801" s="153">
        <f t="shared" si="351"/>
        <v>0</v>
      </c>
      <c r="I801" s="153">
        <f t="shared" si="351"/>
        <v>17740.45</v>
      </c>
      <c r="J801" s="153">
        <f t="shared" si="351"/>
        <v>29.94</v>
      </c>
      <c r="K801" s="153">
        <f t="shared" si="351"/>
        <v>95.99</v>
      </c>
      <c r="L801" s="153">
        <f t="shared" si="351"/>
        <v>0</v>
      </c>
      <c r="M801" s="154">
        <f t="shared" si="351"/>
        <v>18240.740000000005</v>
      </c>
      <c r="N801" s="534"/>
      <c r="O801" s="534"/>
      <c r="Q801" s="513"/>
      <c r="T801" s="522">
        <f t="shared" si="343"/>
        <v>434.24</v>
      </c>
      <c r="U801" s="523">
        <f t="shared" si="344"/>
        <v>0</v>
      </c>
      <c r="V801" s="522">
        <f t="shared" si="345"/>
        <v>17740.45</v>
      </c>
      <c r="W801" s="523">
        <f t="shared" si="346"/>
        <v>29.94</v>
      </c>
      <c r="X801" s="522">
        <f t="shared" si="347"/>
        <v>95.99</v>
      </c>
      <c r="Y801" s="523">
        <f t="shared" si="348"/>
        <v>0</v>
      </c>
      <c r="AA801" s="517"/>
      <c r="AB801" s="517"/>
      <c r="AC801" s="530"/>
      <c r="AE801" s="519"/>
      <c r="AF801" s="519"/>
      <c r="AH801" s="499" t="str">
        <f t="shared" si="332"/>
        <v/>
      </c>
    </row>
    <row r="802" spans="1:34" ht="13.5" thickBot="1" x14ac:dyDescent="0.25">
      <c r="A802" s="706" t="s">
        <v>16</v>
      </c>
      <c r="B802" s="707"/>
      <c r="C802" s="707"/>
      <c r="D802" s="707"/>
      <c r="E802" s="707"/>
      <c r="F802" s="707"/>
      <c r="G802" s="699">
        <f>G801-H801</f>
        <v>434.24</v>
      </c>
      <c r="H802" s="699"/>
      <c r="I802" s="699">
        <f>I801-J801</f>
        <v>17710.510000000002</v>
      </c>
      <c r="J802" s="699"/>
      <c r="K802" s="699">
        <f>K801-L801</f>
        <v>95.99</v>
      </c>
      <c r="L802" s="699"/>
      <c r="M802" s="155">
        <f>G802+I802+K802</f>
        <v>18240.740000000005</v>
      </c>
      <c r="N802" s="536"/>
      <c r="O802" s="536"/>
      <c r="Q802" s="513"/>
      <c r="T802" s="522">
        <f t="shared" si="343"/>
        <v>434.24</v>
      </c>
      <c r="U802" s="523">
        <f t="shared" si="344"/>
        <v>0</v>
      </c>
      <c r="V802" s="522">
        <f t="shared" si="345"/>
        <v>17710.510000000002</v>
      </c>
      <c r="W802" s="523">
        <f t="shared" si="346"/>
        <v>0</v>
      </c>
      <c r="X802" s="522">
        <f t="shared" si="347"/>
        <v>95.99</v>
      </c>
      <c r="Y802" s="523">
        <f t="shared" si="348"/>
        <v>0</v>
      </c>
      <c r="AA802" s="517"/>
      <c r="AB802" s="517"/>
      <c r="AC802" s="530"/>
      <c r="AE802" s="519"/>
      <c r="AF802" s="519"/>
      <c r="AH802" s="499" t="str">
        <f t="shared" si="332"/>
        <v/>
      </c>
    </row>
    <row r="803" spans="1:34" ht="13.5" thickTop="1" x14ac:dyDescent="0.2">
      <c r="A803" s="160"/>
      <c r="B803" s="156" t="str">
        <f>IF(Q803&gt;0.00001,B795+1,"")</f>
        <v/>
      </c>
      <c r="C803" s="128" t="b">
        <f t="shared" ref="C803:C828" si="352">IF(G803+I803+K803&gt;0,"e",IF(H803+J803+L803&gt;0,"u",IF(G803+H803+I803+J803+K803+L803&lt;0,"")))</f>
        <v>0</v>
      </c>
      <c r="D803" s="161"/>
      <c r="E803" s="143" t="b">
        <f t="shared" ref="E803:E828" si="353">IF(Q803&gt;0.0001,1)</f>
        <v>0</v>
      </c>
      <c r="F803" s="137" t="str">
        <f t="shared" ref="F803:F827" si="354">AH803</f>
        <v/>
      </c>
      <c r="G803" s="157"/>
      <c r="H803" s="158"/>
      <c r="I803" s="157"/>
      <c r="J803" s="158"/>
      <c r="K803" s="157"/>
      <c r="L803" s="158"/>
      <c r="M803" s="159" t="str">
        <f t="shared" ref="M803:M828" si="355">IF(SUM(G803:L803)&gt;0.00001,M802+G803-H803+I803-J803+K803-L803,"")</f>
        <v/>
      </c>
      <c r="N803" s="534"/>
      <c r="O803" s="534"/>
      <c r="Q803" s="513">
        <f t="shared" ref="Q803:Q828" si="356">SUM(G803:L803)</f>
        <v>0</v>
      </c>
      <c r="R803" s="499" t="str">
        <f t="shared" ref="R803:R828" si="357">LEFT(F803,2)</f>
        <v/>
      </c>
      <c r="T803" s="522">
        <f t="shared" si="343"/>
        <v>0</v>
      </c>
      <c r="U803" s="523">
        <f t="shared" si="344"/>
        <v>0</v>
      </c>
      <c r="V803" s="522">
        <f t="shared" si="345"/>
        <v>0</v>
      </c>
      <c r="W803" s="523">
        <f t="shared" si="346"/>
        <v>0</v>
      </c>
      <c r="X803" s="522">
        <f t="shared" si="347"/>
        <v>0</v>
      </c>
      <c r="Y803" s="523">
        <f t="shared" si="348"/>
        <v>0</v>
      </c>
      <c r="AA803" s="517"/>
      <c r="AB803" s="517" t="e">
        <f t="shared" ref="AB803:AB828" si="358">$AA$11+M803</f>
        <v>#VALUE!</v>
      </c>
      <c r="AC803" s="524"/>
      <c r="AE803" s="519"/>
      <c r="AF803" s="519"/>
      <c r="AH803" s="499" t="str">
        <f t="shared" si="332"/>
        <v/>
      </c>
    </row>
    <row r="804" spans="1:34" x14ac:dyDescent="0.2">
      <c r="A804" s="134"/>
      <c r="B804" s="135" t="str">
        <f t="shared" ref="B804:B828" si="359">IF(Q804&gt;0.00001,B803+1,"")</f>
        <v/>
      </c>
      <c r="C804" s="128" t="b">
        <f t="shared" si="352"/>
        <v>0</v>
      </c>
      <c r="D804" s="136"/>
      <c r="E804" s="143" t="b">
        <f t="shared" si="353"/>
        <v>0</v>
      </c>
      <c r="F804" s="137" t="str">
        <f t="shared" si="354"/>
        <v/>
      </c>
      <c r="G804" s="138"/>
      <c r="H804" s="139"/>
      <c r="I804" s="138"/>
      <c r="J804" s="139"/>
      <c r="K804" s="138"/>
      <c r="L804" s="139"/>
      <c r="M804" s="140" t="str">
        <f t="shared" si="355"/>
        <v/>
      </c>
      <c r="N804" s="534"/>
      <c r="O804" s="534"/>
      <c r="Q804" s="513">
        <f t="shared" si="356"/>
        <v>0</v>
      </c>
      <c r="R804" s="499" t="str">
        <f t="shared" si="357"/>
        <v/>
      </c>
      <c r="T804" s="522">
        <f t="shared" si="343"/>
        <v>0</v>
      </c>
      <c r="U804" s="523">
        <f t="shared" si="344"/>
        <v>0</v>
      </c>
      <c r="V804" s="522">
        <f t="shared" si="345"/>
        <v>0</v>
      </c>
      <c r="W804" s="523">
        <f t="shared" si="346"/>
        <v>0</v>
      </c>
      <c r="X804" s="522">
        <f t="shared" si="347"/>
        <v>0</v>
      </c>
      <c r="Y804" s="523">
        <f t="shared" si="348"/>
        <v>0</v>
      </c>
      <c r="AA804" s="517"/>
      <c r="AB804" s="517" t="e">
        <f t="shared" si="358"/>
        <v>#VALUE!</v>
      </c>
      <c r="AC804" s="524"/>
      <c r="AE804" s="519"/>
      <c r="AF804" s="519"/>
      <c r="AH804" s="499" t="str">
        <f t="shared" si="332"/>
        <v/>
      </c>
    </row>
    <row r="805" spans="1:34" x14ac:dyDescent="0.2">
      <c r="A805" s="134"/>
      <c r="B805" s="135" t="str">
        <f t="shared" si="359"/>
        <v/>
      </c>
      <c r="C805" s="128" t="b">
        <f t="shared" si="352"/>
        <v>0</v>
      </c>
      <c r="D805" s="136"/>
      <c r="E805" s="143" t="b">
        <f t="shared" si="353"/>
        <v>0</v>
      </c>
      <c r="F805" s="137" t="str">
        <f t="shared" si="354"/>
        <v/>
      </c>
      <c r="G805" s="138"/>
      <c r="H805" s="139"/>
      <c r="I805" s="138"/>
      <c r="J805" s="139"/>
      <c r="K805" s="138"/>
      <c r="L805" s="139"/>
      <c r="M805" s="140" t="str">
        <f t="shared" si="355"/>
        <v/>
      </c>
      <c r="N805" s="534"/>
      <c r="O805" s="534"/>
      <c r="Q805" s="513">
        <f t="shared" si="356"/>
        <v>0</v>
      </c>
      <c r="R805" s="499" t="str">
        <f t="shared" si="357"/>
        <v/>
      </c>
      <c r="T805" s="522">
        <f t="shared" si="343"/>
        <v>0</v>
      </c>
      <c r="U805" s="523">
        <f t="shared" si="344"/>
        <v>0</v>
      </c>
      <c r="V805" s="522">
        <f t="shared" si="345"/>
        <v>0</v>
      </c>
      <c r="W805" s="523">
        <f t="shared" si="346"/>
        <v>0</v>
      </c>
      <c r="X805" s="522">
        <f t="shared" si="347"/>
        <v>0</v>
      </c>
      <c r="Y805" s="523">
        <f t="shared" si="348"/>
        <v>0</v>
      </c>
      <c r="AA805" s="517"/>
      <c r="AB805" s="517" t="e">
        <f t="shared" si="358"/>
        <v>#VALUE!</v>
      </c>
      <c r="AC805" s="524"/>
      <c r="AE805" s="519"/>
      <c r="AF805" s="519"/>
      <c r="AH805" s="499" t="str">
        <f t="shared" si="332"/>
        <v/>
      </c>
    </row>
    <row r="806" spans="1:34" x14ac:dyDescent="0.2">
      <c r="A806" s="134"/>
      <c r="B806" s="135" t="str">
        <f t="shared" si="359"/>
        <v/>
      </c>
      <c r="C806" s="128" t="b">
        <f t="shared" si="352"/>
        <v>0</v>
      </c>
      <c r="D806" s="136"/>
      <c r="E806" s="143" t="b">
        <f t="shared" si="353"/>
        <v>0</v>
      </c>
      <c r="F806" s="137" t="str">
        <f t="shared" si="354"/>
        <v/>
      </c>
      <c r="G806" s="138"/>
      <c r="H806" s="139"/>
      <c r="I806" s="138"/>
      <c r="J806" s="139"/>
      <c r="K806" s="138"/>
      <c r="L806" s="139"/>
      <c r="M806" s="140" t="str">
        <f t="shared" si="355"/>
        <v/>
      </c>
      <c r="N806" s="534"/>
      <c r="O806" s="534"/>
      <c r="Q806" s="513">
        <f t="shared" si="356"/>
        <v>0</v>
      </c>
      <c r="R806" s="499" t="str">
        <f t="shared" si="357"/>
        <v/>
      </c>
      <c r="T806" s="522">
        <f t="shared" si="343"/>
        <v>0</v>
      </c>
      <c r="U806" s="523">
        <f t="shared" si="344"/>
        <v>0</v>
      </c>
      <c r="V806" s="522">
        <f t="shared" si="345"/>
        <v>0</v>
      </c>
      <c r="W806" s="523">
        <f t="shared" si="346"/>
        <v>0</v>
      </c>
      <c r="X806" s="522">
        <f t="shared" si="347"/>
        <v>0</v>
      </c>
      <c r="Y806" s="523">
        <f t="shared" si="348"/>
        <v>0</v>
      </c>
      <c r="AA806" s="517"/>
      <c r="AB806" s="517" t="e">
        <f t="shared" si="358"/>
        <v>#VALUE!</v>
      </c>
      <c r="AC806" s="524"/>
      <c r="AE806" s="519"/>
      <c r="AF806" s="519"/>
      <c r="AH806" s="499" t="str">
        <f t="shared" si="332"/>
        <v/>
      </c>
    </row>
    <row r="807" spans="1:34" x14ac:dyDescent="0.2">
      <c r="A807" s="134"/>
      <c r="B807" s="135" t="str">
        <f t="shared" si="359"/>
        <v/>
      </c>
      <c r="C807" s="128" t="b">
        <f t="shared" si="352"/>
        <v>0</v>
      </c>
      <c r="D807" s="136"/>
      <c r="E807" s="143" t="b">
        <f t="shared" si="353"/>
        <v>0</v>
      </c>
      <c r="F807" s="137" t="str">
        <f t="shared" si="354"/>
        <v/>
      </c>
      <c r="G807" s="138"/>
      <c r="H807" s="139"/>
      <c r="I807" s="138"/>
      <c r="J807" s="139"/>
      <c r="K807" s="138"/>
      <c r="L807" s="139"/>
      <c r="M807" s="140" t="str">
        <f t="shared" si="355"/>
        <v/>
      </c>
      <c r="N807" s="534"/>
      <c r="O807" s="534"/>
      <c r="Q807" s="513">
        <f t="shared" si="356"/>
        <v>0</v>
      </c>
      <c r="R807" s="499" t="str">
        <f t="shared" si="357"/>
        <v/>
      </c>
      <c r="T807" s="522">
        <f t="shared" si="343"/>
        <v>0</v>
      </c>
      <c r="U807" s="523">
        <f t="shared" si="344"/>
        <v>0</v>
      </c>
      <c r="V807" s="522">
        <f t="shared" si="345"/>
        <v>0</v>
      </c>
      <c r="W807" s="523">
        <f t="shared" si="346"/>
        <v>0</v>
      </c>
      <c r="X807" s="522">
        <f t="shared" si="347"/>
        <v>0</v>
      </c>
      <c r="Y807" s="523">
        <f t="shared" si="348"/>
        <v>0</v>
      </c>
      <c r="AA807" s="517"/>
      <c r="AB807" s="517" t="e">
        <f t="shared" si="358"/>
        <v>#VALUE!</v>
      </c>
      <c r="AC807" s="524"/>
      <c r="AE807" s="519"/>
      <c r="AF807" s="519"/>
      <c r="AH807" s="499" t="str">
        <f t="shared" si="332"/>
        <v/>
      </c>
    </row>
    <row r="808" spans="1:34" x14ac:dyDescent="0.2">
      <c r="A808" s="134"/>
      <c r="B808" s="135" t="str">
        <f t="shared" si="359"/>
        <v/>
      </c>
      <c r="C808" s="128" t="b">
        <f t="shared" si="352"/>
        <v>0</v>
      </c>
      <c r="D808" s="136"/>
      <c r="E808" s="143" t="b">
        <f t="shared" si="353"/>
        <v>0</v>
      </c>
      <c r="F808" s="137" t="str">
        <f t="shared" si="354"/>
        <v/>
      </c>
      <c r="G808" s="138"/>
      <c r="H808" s="139"/>
      <c r="I808" s="138"/>
      <c r="J808" s="139"/>
      <c r="K808" s="138"/>
      <c r="L808" s="139"/>
      <c r="M808" s="140" t="str">
        <f t="shared" si="355"/>
        <v/>
      </c>
      <c r="N808" s="534"/>
      <c r="O808" s="534"/>
      <c r="Q808" s="513">
        <f t="shared" si="356"/>
        <v>0</v>
      </c>
      <c r="R808" s="499" t="str">
        <f t="shared" si="357"/>
        <v/>
      </c>
      <c r="T808" s="522">
        <f t="shared" si="343"/>
        <v>0</v>
      </c>
      <c r="U808" s="523">
        <f t="shared" si="344"/>
        <v>0</v>
      </c>
      <c r="V808" s="522">
        <f t="shared" si="345"/>
        <v>0</v>
      </c>
      <c r="W808" s="523">
        <f t="shared" si="346"/>
        <v>0</v>
      </c>
      <c r="X808" s="522">
        <f t="shared" si="347"/>
        <v>0</v>
      </c>
      <c r="Y808" s="523">
        <f t="shared" si="348"/>
        <v>0</v>
      </c>
      <c r="AA808" s="517"/>
      <c r="AB808" s="517" t="e">
        <f t="shared" si="358"/>
        <v>#VALUE!</v>
      </c>
      <c r="AC808" s="524"/>
      <c r="AE808" s="519"/>
      <c r="AF808" s="519"/>
      <c r="AH808" s="499" t="str">
        <f t="shared" si="332"/>
        <v/>
      </c>
    </row>
    <row r="809" spans="1:34" x14ac:dyDescent="0.2">
      <c r="A809" s="134"/>
      <c r="B809" s="135" t="str">
        <f t="shared" si="359"/>
        <v/>
      </c>
      <c r="C809" s="128" t="b">
        <f t="shared" si="352"/>
        <v>0</v>
      </c>
      <c r="D809" s="136"/>
      <c r="E809" s="143" t="b">
        <f t="shared" si="353"/>
        <v>0</v>
      </c>
      <c r="F809" s="137" t="str">
        <f t="shared" si="354"/>
        <v/>
      </c>
      <c r="G809" s="138"/>
      <c r="H809" s="139"/>
      <c r="I809" s="138"/>
      <c r="J809" s="139"/>
      <c r="K809" s="138"/>
      <c r="L809" s="139"/>
      <c r="M809" s="140" t="str">
        <f t="shared" si="355"/>
        <v/>
      </c>
      <c r="N809" s="534"/>
      <c r="O809" s="534"/>
      <c r="Q809" s="513">
        <f t="shared" si="356"/>
        <v>0</v>
      </c>
      <c r="R809" s="499" t="str">
        <f t="shared" si="357"/>
        <v/>
      </c>
      <c r="T809" s="522">
        <f t="shared" si="343"/>
        <v>0</v>
      </c>
      <c r="U809" s="523">
        <f t="shared" si="344"/>
        <v>0</v>
      </c>
      <c r="V809" s="522">
        <f t="shared" si="345"/>
        <v>0</v>
      </c>
      <c r="W809" s="523">
        <f t="shared" si="346"/>
        <v>0</v>
      </c>
      <c r="X809" s="522">
        <f t="shared" si="347"/>
        <v>0</v>
      </c>
      <c r="Y809" s="523">
        <f t="shared" si="348"/>
        <v>0</v>
      </c>
      <c r="AA809" s="517"/>
      <c r="AB809" s="517" t="e">
        <f t="shared" si="358"/>
        <v>#VALUE!</v>
      </c>
      <c r="AC809" s="524"/>
      <c r="AE809" s="519"/>
      <c r="AF809" s="519"/>
      <c r="AH809" s="499" t="str">
        <f t="shared" si="332"/>
        <v/>
      </c>
    </row>
    <row r="810" spans="1:34" x14ac:dyDescent="0.2">
      <c r="A810" s="134"/>
      <c r="B810" s="135" t="str">
        <f t="shared" si="359"/>
        <v/>
      </c>
      <c r="C810" s="128" t="b">
        <f t="shared" si="352"/>
        <v>0</v>
      </c>
      <c r="D810" s="136"/>
      <c r="E810" s="143" t="b">
        <f t="shared" si="353"/>
        <v>0</v>
      </c>
      <c r="F810" s="137" t="str">
        <f t="shared" si="354"/>
        <v/>
      </c>
      <c r="G810" s="138"/>
      <c r="H810" s="139"/>
      <c r="I810" s="138"/>
      <c r="J810" s="139"/>
      <c r="K810" s="138"/>
      <c r="L810" s="139"/>
      <c r="M810" s="140" t="str">
        <f t="shared" si="355"/>
        <v/>
      </c>
      <c r="N810" s="534"/>
      <c r="O810" s="534"/>
      <c r="Q810" s="513">
        <f t="shared" si="356"/>
        <v>0</v>
      </c>
      <c r="R810" s="499" t="str">
        <f t="shared" si="357"/>
        <v/>
      </c>
      <c r="T810" s="522">
        <f t="shared" si="343"/>
        <v>0</v>
      </c>
      <c r="U810" s="523">
        <f t="shared" si="344"/>
        <v>0</v>
      </c>
      <c r="V810" s="522">
        <f t="shared" si="345"/>
        <v>0</v>
      </c>
      <c r="W810" s="523">
        <f t="shared" si="346"/>
        <v>0</v>
      </c>
      <c r="X810" s="522">
        <f t="shared" si="347"/>
        <v>0</v>
      </c>
      <c r="Y810" s="523">
        <f t="shared" si="348"/>
        <v>0</v>
      </c>
      <c r="AA810" s="517"/>
      <c r="AB810" s="517" t="e">
        <f t="shared" si="358"/>
        <v>#VALUE!</v>
      </c>
      <c r="AC810" s="524"/>
      <c r="AE810" s="519"/>
      <c r="AF810" s="519"/>
      <c r="AH810" s="499" t="str">
        <f t="shared" si="332"/>
        <v/>
      </c>
    </row>
    <row r="811" spans="1:34" x14ac:dyDescent="0.2">
      <c r="A811" s="134"/>
      <c r="B811" s="135" t="str">
        <f t="shared" si="359"/>
        <v/>
      </c>
      <c r="C811" s="128" t="b">
        <f t="shared" si="352"/>
        <v>0</v>
      </c>
      <c r="D811" s="136"/>
      <c r="E811" s="143" t="b">
        <f t="shared" si="353"/>
        <v>0</v>
      </c>
      <c r="F811" s="137" t="str">
        <f t="shared" si="354"/>
        <v/>
      </c>
      <c r="G811" s="138"/>
      <c r="H811" s="139"/>
      <c r="I811" s="138"/>
      <c r="J811" s="139"/>
      <c r="K811" s="138"/>
      <c r="L811" s="139"/>
      <c r="M811" s="140" t="str">
        <f t="shared" si="355"/>
        <v/>
      </c>
      <c r="N811" s="534"/>
      <c r="O811" s="534"/>
      <c r="Q811" s="513">
        <f t="shared" si="356"/>
        <v>0</v>
      </c>
      <c r="R811" s="499" t="str">
        <f t="shared" si="357"/>
        <v/>
      </c>
      <c r="T811" s="522">
        <f t="shared" si="343"/>
        <v>0</v>
      </c>
      <c r="U811" s="523">
        <f t="shared" si="344"/>
        <v>0</v>
      </c>
      <c r="V811" s="522">
        <f t="shared" si="345"/>
        <v>0</v>
      </c>
      <c r="W811" s="523">
        <f t="shared" si="346"/>
        <v>0</v>
      </c>
      <c r="X811" s="522">
        <f t="shared" si="347"/>
        <v>0</v>
      </c>
      <c r="Y811" s="523">
        <f t="shared" si="348"/>
        <v>0</v>
      </c>
      <c r="AA811" s="517"/>
      <c r="AB811" s="517" t="e">
        <f t="shared" si="358"/>
        <v>#VALUE!</v>
      </c>
      <c r="AC811" s="524"/>
      <c r="AE811" s="519"/>
      <c r="AF811" s="519"/>
      <c r="AH811" s="499" t="str">
        <f t="shared" si="332"/>
        <v/>
      </c>
    </row>
    <row r="812" spans="1:34" x14ac:dyDescent="0.2">
      <c r="A812" s="134"/>
      <c r="B812" s="135" t="str">
        <f t="shared" si="359"/>
        <v/>
      </c>
      <c r="C812" s="128" t="b">
        <f t="shared" si="352"/>
        <v>0</v>
      </c>
      <c r="D812" s="136"/>
      <c r="E812" s="143" t="b">
        <f t="shared" si="353"/>
        <v>0</v>
      </c>
      <c r="F812" s="137" t="str">
        <f t="shared" si="354"/>
        <v/>
      </c>
      <c r="G812" s="138"/>
      <c r="H812" s="139"/>
      <c r="I812" s="138"/>
      <c r="J812" s="139"/>
      <c r="K812" s="138"/>
      <c r="L812" s="139"/>
      <c r="M812" s="140" t="str">
        <f t="shared" si="355"/>
        <v/>
      </c>
      <c r="N812" s="534"/>
      <c r="O812" s="534"/>
      <c r="Q812" s="513">
        <f t="shared" si="356"/>
        <v>0</v>
      </c>
      <c r="R812" s="499" t="str">
        <f t="shared" si="357"/>
        <v/>
      </c>
      <c r="T812" s="522">
        <f t="shared" si="343"/>
        <v>0</v>
      </c>
      <c r="U812" s="523">
        <f t="shared" si="344"/>
        <v>0</v>
      </c>
      <c r="V812" s="522">
        <f t="shared" si="345"/>
        <v>0</v>
      </c>
      <c r="W812" s="523">
        <f t="shared" si="346"/>
        <v>0</v>
      </c>
      <c r="X812" s="522">
        <f t="shared" si="347"/>
        <v>0</v>
      </c>
      <c r="Y812" s="523">
        <f t="shared" si="348"/>
        <v>0</v>
      </c>
      <c r="AA812" s="517"/>
      <c r="AB812" s="517" t="e">
        <f t="shared" si="358"/>
        <v>#VALUE!</v>
      </c>
      <c r="AC812" s="524"/>
      <c r="AE812" s="519"/>
      <c r="AF812" s="519"/>
      <c r="AH812" s="499" t="str">
        <f t="shared" si="332"/>
        <v/>
      </c>
    </row>
    <row r="813" spans="1:34" x14ac:dyDescent="0.2">
      <c r="A813" s="134"/>
      <c r="B813" s="135" t="str">
        <f t="shared" si="359"/>
        <v/>
      </c>
      <c r="C813" s="128" t="b">
        <f t="shared" si="352"/>
        <v>0</v>
      </c>
      <c r="D813" s="136"/>
      <c r="E813" s="143" t="b">
        <f t="shared" si="353"/>
        <v>0</v>
      </c>
      <c r="F813" s="137" t="str">
        <f t="shared" si="354"/>
        <v/>
      </c>
      <c r="G813" s="138"/>
      <c r="H813" s="139"/>
      <c r="I813" s="138"/>
      <c r="J813" s="139"/>
      <c r="K813" s="138"/>
      <c r="L813" s="139"/>
      <c r="M813" s="140" t="str">
        <f t="shared" si="355"/>
        <v/>
      </c>
      <c r="N813" s="534"/>
      <c r="O813" s="534"/>
      <c r="Q813" s="513">
        <f t="shared" si="356"/>
        <v>0</v>
      </c>
      <c r="R813" s="499" t="str">
        <f t="shared" si="357"/>
        <v/>
      </c>
      <c r="T813" s="522">
        <f t="shared" si="343"/>
        <v>0</v>
      </c>
      <c r="U813" s="523">
        <f t="shared" si="344"/>
        <v>0</v>
      </c>
      <c r="V813" s="522">
        <f t="shared" si="345"/>
        <v>0</v>
      </c>
      <c r="W813" s="523">
        <f t="shared" si="346"/>
        <v>0</v>
      </c>
      <c r="X813" s="522">
        <f t="shared" si="347"/>
        <v>0</v>
      </c>
      <c r="Y813" s="523">
        <f t="shared" si="348"/>
        <v>0</v>
      </c>
      <c r="AA813" s="517"/>
      <c r="AB813" s="517" t="e">
        <f t="shared" si="358"/>
        <v>#VALUE!</v>
      </c>
      <c r="AC813" s="524"/>
      <c r="AE813" s="519"/>
      <c r="AF813" s="519"/>
      <c r="AH813" s="499" t="str">
        <f t="shared" si="332"/>
        <v/>
      </c>
    </row>
    <row r="814" spans="1:34" x14ac:dyDescent="0.2">
      <c r="A814" s="134"/>
      <c r="B814" s="135" t="str">
        <f t="shared" si="359"/>
        <v/>
      </c>
      <c r="C814" s="128" t="b">
        <f t="shared" si="352"/>
        <v>0</v>
      </c>
      <c r="D814" s="136"/>
      <c r="E814" s="143" t="b">
        <f t="shared" si="353"/>
        <v>0</v>
      </c>
      <c r="F814" s="137" t="str">
        <f t="shared" si="354"/>
        <v/>
      </c>
      <c r="G814" s="138"/>
      <c r="H814" s="139"/>
      <c r="I814" s="138"/>
      <c r="J814" s="139"/>
      <c r="K814" s="138"/>
      <c r="L814" s="139"/>
      <c r="M814" s="140" t="str">
        <f t="shared" si="355"/>
        <v/>
      </c>
      <c r="N814" s="534"/>
      <c r="O814" s="534"/>
      <c r="Q814" s="513">
        <f t="shared" si="356"/>
        <v>0</v>
      </c>
      <c r="R814" s="499" t="str">
        <f t="shared" si="357"/>
        <v/>
      </c>
      <c r="T814" s="522">
        <f t="shared" si="343"/>
        <v>0</v>
      </c>
      <c r="U814" s="523">
        <f t="shared" si="344"/>
        <v>0</v>
      </c>
      <c r="V814" s="522">
        <f t="shared" si="345"/>
        <v>0</v>
      </c>
      <c r="W814" s="523">
        <f t="shared" si="346"/>
        <v>0</v>
      </c>
      <c r="X814" s="522">
        <f t="shared" si="347"/>
        <v>0</v>
      </c>
      <c r="Y814" s="523">
        <f t="shared" si="348"/>
        <v>0</v>
      </c>
      <c r="AA814" s="517"/>
      <c r="AB814" s="517" t="e">
        <f t="shared" si="358"/>
        <v>#VALUE!</v>
      </c>
      <c r="AC814" s="524"/>
      <c r="AE814" s="519"/>
      <c r="AF814" s="519"/>
      <c r="AH814" s="499" t="str">
        <f t="shared" si="332"/>
        <v/>
      </c>
    </row>
    <row r="815" spans="1:34" x14ac:dyDescent="0.2">
      <c r="A815" s="134"/>
      <c r="B815" s="135" t="str">
        <f t="shared" si="359"/>
        <v/>
      </c>
      <c r="C815" s="128" t="b">
        <f t="shared" si="352"/>
        <v>0</v>
      </c>
      <c r="D815" s="136"/>
      <c r="E815" s="143" t="b">
        <f t="shared" si="353"/>
        <v>0</v>
      </c>
      <c r="F815" s="137" t="str">
        <f t="shared" si="354"/>
        <v/>
      </c>
      <c r="G815" s="138"/>
      <c r="H815" s="139"/>
      <c r="I815" s="138"/>
      <c r="J815" s="139"/>
      <c r="K815" s="138"/>
      <c r="L815" s="139"/>
      <c r="M815" s="140" t="str">
        <f t="shared" si="355"/>
        <v/>
      </c>
      <c r="N815" s="534"/>
      <c r="O815" s="534"/>
      <c r="Q815" s="513">
        <f t="shared" si="356"/>
        <v>0</v>
      </c>
      <c r="R815" s="499" t="str">
        <f t="shared" si="357"/>
        <v/>
      </c>
      <c r="T815" s="522">
        <f t="shared" si="343"/>
        <v>0</v>
      </c>
      <c r="U815" s="523">
        <f t="shared" si="344"/>
        <v>0</v>
      </c>
      <c r="V815" s="522">
        <f t="shared" si="345"/>
        <v>0</v>
      </c>
      <c r="W815" s="523">
        <f t="shared" si="346"/>
        <v>0</v>
      </c>
      <c r="X815" s="522">
        <f t="shared" si="347"/>
        <v>0</v>
      </c>
      <c r="Y815" s="523">
        <f t="shared" si="348"/>
        <v>0</v>
      </c>
      <c r="AA815" s="517"/>
      <c r="AB815" s="517" t="e">
        <f t="shared" si="358"/>
        <v>#VALUE!</v>
      </c>
      <c r="AC815" s="524"/>
      <c r="AE815" s="519"/>
      <c r="AF815" s="519"/>
      <c r="AH815" s="499" t="str">
        <f t="shared" si="332"/>
        <v/>
      </c>
    </row>
    <row r="816" spans="1:34" x14ac:dyDescent="0.2">
      <c r="A816" s="134"/>
      <c r="B816" s="135" t="str">
        <f t="shared" si="359"/>
        <v/>
      </c>
      <c r="C816" s="128" t="b">
        <f t="shared" si="352"/>
        <v>0</v>
      </c>
      <c r="D816" s="136"/>
      <c r="E816" s="143" t="b">
        <f t="shared" si="353"/>
        <v>0</v>
      </c>
      <c r="F816" s="137" t="str">
        <f t="shared" si="354"/>
        <v/>
      </c>
      <c r="G816" s="138"/>
      <c r="H816" s="139"/>
      <c r="I816" s="138"/>
      <c r="J816" s="139"/>
      <c r="K816" s="138"/>
      <c r="L816" s="139"/>
      <c r="M816" s="140" t="str">
        <f t="shared" si="355"/>
        <v/>
      </c>
      <c r="N816" s="534"/>
      <c r="O816" s="534"/>
      <c r="Q816" s="513">
        <f t="shared" si="356"/>
        <v>0</v>
      </c>
      <c r="R816" s="499" t="str">
        <f t="shared" si="357"/>
        <v/>
      </c>
      <c r="T816" s="522">
        <f t="shared" si="343"/>
        <v>0</v>
      </c>
      <c r="U816" s="523">
        <f t="shared" si="344"/>
        <v>0</v>
      </c>
      <c r="V816" s="522">
        <f t="shared" si="345"/>
        <v>0</v>
      </c>
      <c r="W816" s="523">
        <f t="shared" si="346"/>
        <v>0</v>
      </c>
      <c r="X816" s="522">
        <f t="shared" si="347"/>
        <v>0</v>
      </c>
      <c r="Y816" s="523">
        <f t="shared" si="348"/>
        <v>0</v>
      </c>
      <c r="AA816" s="517"/>
      <c r="AB816" s="517" t="e">
        <f t="shared" si="358"/>
        <v>#VALUE!</v>
      </c>
      <c r="AC816" s="524"/>
      <c r="AE816" s="519"/>
      <c r="AF816" s="519"/>
      <c r="AH816" s="499" t="str">
        <f t="shared" si="332"/>
        <v/>
      </c>
    </row>
    <row r="817" spans="1:34" x14ac:dyDescent="0.2">
      <c r="A817" s="134"/>
      <c r="B817" s="135" t="str">
        <f t="shared" si="359"/>
        <v/>
      </c>
      <c r="C817" s="128" t="b">
        <f t="shared" si="352"/>
        <v>0</v>
      </c>
      <c r="D817" s="136"/>
      <c r="E817" s="143" t="b">
        <f t="shared" si="353"/>
        <v>0</v>
      </c>
      <c r="F817" s="137" t="str">
        <f t="shared" si="354"/>
        <v/>
      </c>
      <c r="G817" s="138"/>
      <c r="H817" s="139"/>
      <c r="I817" s="138"/>
      <c r="J817" s="139"/>
      <c r="K817" s="138"/>
      <c r="L817" s="139"/>
      <c r="M817" s="140" t="str">
        <f t="shared" si="355"/>
        <v/>
      </c>
      <c r="N817" s="534"/>
      <c r="O817" s="534"/>
      <c r="Q817" s="513">
        <f t="shared" si="356"/>
        <v>0</v>
      </c>
      <c r="R817" s="499" t="str">
        <f t="shared" si="357"/>
        <v/>
      </c>
      <c r="T817" s="522">
        <f t="shared" si="343"/>
        <v>0</v>
      </c>
      <c r="U817" s="523">
        <f t="shared" si="344"/>
        <v>0</v>
      </c>
      <c r="V817" s="522">
        <f t="shared" si="345"/>
        <v>0</v>
      </c>
      <c r="W817" s="523">
        <f t="shared" si="346"/>
        <v>0</v>
      </c>
      <c r="X817" s="522">
        <f t="shared" si="347"/>
        <v>0</v>
      </c>
      <c r="Y817" s="523">
        <f t="shared" si="348"/>
        <v>0</v>
      </c>
      <c r="AA817" s="517"/>
      <c r="AB817" s="517" t="e">
        <f t="shared" si="358"/>
        <v>#VALUE!</v>
      </c>
      <c r="AC817" s="524"/>
      <c r="AE817" s="519"/>
      <c r="AF817" s="519"/>
      <c r="AH817" s="499" t="str">
        <f t="shared" si="332"/>
        <v/>
      </c>
    </row>
    <row r="818" spans="1:34" x14ac:dyDescent="0.2">
      <c r="A818" s="134"/>
      <c r="B818" s="135" t="str">
        <f t="shared" si="359"/>
        <v/>
      </c>
      <c r="C818" s="128" t="b">
        <f t="shared" si="352"/>
        <v>0</v>
      </c>
      <c r="D818" s="136"/>
      <c r="E818" s="143" t="b">
        <f t="shared" si="353"/>
        <v>0</v>
      </c>
      <c r="F818" s="137" t="str">
        <f t="shared" si="354"/>
        <v/>
      </c>
      <c r="G818" s="138"/>
      <c r="H818" s="139"/>
      <c r="I818" s="138"/>
      <c r="J818" s="139"/>
      <c r="K818" s="138"/>
      <c r="L818" s="139"/>
      <c r="M818" s="140" t="str">
        <f t="shared" si="355"/>
        <v/>
      </c>
      <c r="N818" s="534"/>
      <c r="O818" s="534"/>
      <c r="Q818" s="513">
        <f t="shared" si="356"/>
        <v>0</v>
      </c>
      <c r="R818" s="499" t="str">
        <f t="shared" si="357"/>
        <v/>
      </c>
      <c r="T818" s="522">
        <f t="shared" si="343"/>
        <v>0</v>
      </c>
      <c r="U818" s="523">
        <f t="shared" si="344"/>
        <v>0</v>
      </c>
      <c r="V818" s="522">
        <f t="shared" si="345"/>
        <v>0</v>
      </c>
      <c r="W818" s="523">
        <f t="shared" si="346"/>
        <v>0</v>
      </c>
      <c r="X818" s="522">
        <f t="shared" si="347"/>
        <v>0</v>
      </c>
      <c r="Y818" s="523">
        <f t="shared" si="348"/>
        <v>0</v>
      </c>
      <c r="AA818" s="517"/>
      <c r="AB818" s="517" t="e">
        <f t="shared" si="358"/>
        <v>#VALUE!</v>
      </c>
      <c r="AC818" s="524"/>
      <c r="AE818" s="519"/>
      <c r="AF818" s="519"/>
      <c r="AH818" s="499" t="str">
        <f t="shared" si="332"/>
        <v/>
      </c>
    </row>
    <row r="819" spans="1:34" x14ac:dyDescent="0.2">
      <c r="A819" s="134"/>
      <c r="B819" s="135" t="str">
        <f t="shared" si="359"/>
        <v/>
      </c>
      <c r="C819" s="128" t="b">
        <f t="shared" si="352"/>
        <v>0</v>
      </c>
      <c r="D819" s="136"/>
      <c r="E819" s="143" t="b">
        <f t="shared" si="353"/>
        <v>0</v>
      </c>
      <c r="F819" s="137" t="str">
        <f t="shared" si="354"/>
        <v/>
      </c>
      <c r="G819" s="138"/>
      <c r="H819" s="139"/>
      <c r="I819" s="138"/>
      <c r="J819" s="139"/>
      <c r="K819" s="138"/>
      <c r="L819" s="139"/>
      <c r="M819" s="140" t="str">
        <f t="shared" si="355"/>
        <v/>
      </c>
      <c r="N819" s="534"/>
      <c r="O819" s="534"/>
      <c r="Q819" s="513">
        <f t="shared" si="356"/>
        <v>0</v>
      </c>
      <c r="R819" s="499" t="str">
        <f t="shared" si="357"/>
        <v/>
      </c>
      <c r="T819" s="522">
        <f t="shared" si="343"/>
        <v>0</v>
      </c>
      <c r="U819" s="523">
        <f t="shared" si="344"/>
        <v>0</v>
      </c>
      <c r="V819" s="522">
        <f t="shared" si="345"/>
        <v>0</v>
      </c>
      <c r="W819" s="523">
        <f t="shared" si="346"/>
        <v>0</v>
      </c>
      <c r="X819" s="522">
        <f t="shared" si="347"/>
        <v>0</v>
      </c>
      <c r="Y819" s="523">
        <f t="shared" si="348"/>
        <v>0</v>
      </c>
      <c r="AA819" s="517"/>
      <c r="AB819" s="517" t="e">
        <f t="shared" si="358"/>
        <v>#VALUE!</v>
      </c>
      <c r="AC819" s="524"/>
      <c r="AE819" s="519"/>
      <c r="AF819" s="519"/>
      <c r="AH819" s="499" t="str">
        <f t="shared" si="332"/>
        <v/>
      </c>
    </row>
    <row r="820" spans="1:34" x14ac:dyDescent="0.2">
      <c r="A820" s="134"/>
      <c r="B820" s="135" t="str">
        <f t="shared" si="359"/>
        <v/>
      </c>
      <c r="C820" s="128" t="b">
        <f t="shared" si="352"/>
        <v>0</v>
      </c>
      <c r="D820" s="136"/>
      <c r="E820" s="143" t="b">
        <f t="shared" si="353"/>
        <v>0</v>
      </c>
      <c r="F820" s="137" t="str">
        <f t="shared" si="354"/>
        <v/>
      </c>
      <c r="G820" s="138"/>
      <c r="H820" s="139"/>
      <c r="I820" s="138"/>
      <c r="J820" s="139"/>
      <c r="K820" s="138"/>
      <c r="L820" s="139"/>
      <c r="M820" s="140" t="str">
        <f t="shared" si="355"/>
        <v/>
      </c>
      <c r="N820" s="534"/>
      <c r="O820" s="534"/>
      <c r="Q820" s="513">
        <f t="shared" si="356"/>
        <v>0</v>
      </c>
      <c r="R820" s="499" t="str">
        <f t="shared" si="357"/>
        <v/>
      </c>
      <c r="T820" s="522">
        <f t="shared" si="343"/>
        <v>0</v>
      </c>
      <c r="U820" s="523">
        <f t="shared" si="344"/>
        <v>0</v>
      </c>
      <c r="V820" s="522">
        <f t="shared" si="345"/>
        <v>0</v>
      </c>
      <c r="W820" s="523">
        <f t="shared" si="346"/>
        <v>0</v>
      </c>
      <c r="X820" s="522">
        <f t="shared" si="347"/>
        <v>0</v>
      </c>
      <c r="Y820" s="523">
        <f t="shared" si="348"/>
        <v>0</v>
      </c>
      <c r="AA820" s="517"/>
      <c r="AB820" s="517" t="e">
        <f t="shared" si="358"/>
        <v>#VALUE!</v>
      </c>
      <c r="AC820" s="524"/>
      <c r="AE820" s="519"/>
      <c r="AF820" s="519"/>
      <c r="AH820" s="499" t="str">
        <f t="shared" si="332"/>
        <v/>
      </c>
    </row>
    <row r="821" spans="1:34" x14ac:dyDescent="0.2">
      <c r="A821" s="134"/>
      <c r="B821" s="135" t="str">
        <f t="shared" si="359"/>
        <v/>
      </c>
      <c r="C821" s="128" t="b">
        <f t="shared" si="352"/>
        <v>0</v>
      </c>
      <c r="D821" s="136"/>
      <c r="E821" s="143" t="b">
        <f t="shared" si="353"/>
        <v>0</v>
      </c>
      <c r="F821" s="137" t="str">
        <f t="shared" si="354"/>
        <v/>
      </c>
      <c r="G821" s="138"/>
      <c r="H821" s="139"/>
      <c r="I821" s="138"/>
      <c r="J821" s="139"/>
      <c r="K821" s="138"/>
      <c r="L821" s="139"/>
      <c r="M821" s="140" t="str">
        <f t="shared" si="355"/>
        <v/>
      </c>
      <c r="N821" s="534"/>
      <c r="O821" s="534"/>
      <c r="Q821" s="513">
        <f t="shared" si="356"/>
        <v>0</v>
      </c>
      <c r="R821" s="499" t="str">
        <f t="shared" si="357"/>
        <v/>
      </c>
      <c r="T821" s="522">
        <f t="shared" si="343"/>
        <v>0</v>
      </c>
      <c r="U821" s="523">
        <f t="shared" si="344"/>
        <v>0</v>
      </c>
      <c r="V821" s="522">
        <f t="shared" si="345"/>
        <v>0</v>
      </c>
      <c r="W821" s="523">
        <f t="shared" si="346"/>
        <v>0</v>
      </c>
      <c r="X821" s="522">
        <f t="shared" si="347"/>
        <v>0</v>
      </c>
      <c r="Y821" s="523">
        <f t="shared" si="348"/>
        <v>0</v>
      </c>
      <c r="AA821" s="517"/>
      <c r="AB821" s="517" t="e">
        <f t="shared" si="358"/>
        <v>#VALUE!</v>
      </c>
      <c r="AC821" s="524"/>
      <c r="AE821" s="519"/>
      <c r="AF821" s="519"/>
      <c r="AH821" s="499" t="str">
        <f t="shared" si="332"/>
        <v/>
      </c>
    </row>
    <row r="822" spans="1:34" x14ac:dyDescent="0.2">
      <c r="A822" s="134"/>
      <c r="B822" s="135" t="str">
        <f t="shared" si="359"/>
        <v/>
      </c>
      <c r="C822" s="128" t="b">
        <f t="shared" si="352"/>
        <v>0</v>
      </c>
      <c r="D822" s="136"/>
      <c r="E822" s="143" t="b">
        <f t="shared" si="353"/>
        <v>0</v>
      </c>
      <c r="F822" s="137" t="str">
        <f t="shared" si="354"/>
        <v/>
      </c>
      <c r="G822" s="138"/>
      <c r="H822" s="139"/>
      <c r="I822" s="138"/>
      <c r="J822" s="139"/>
      <c r="K822" s="138"/>
      <c r="L822" s="139"/>
      <c r="M822" s="140" t="str">
        <f t="shared" si="355"/>
        <v/>
      </c>
      <c r="N822" s="534"/>
      <c r="O822" s="534"/>
      <c r="Q822" s="513">
        <f t="shared" si="356"/>
        <v>0</v>
      </c>
      <c r="R822" s="499" t="str">
        <f t="shared" si="357"/>
        <v/>
      </c>
      <c r="T822" s="522">
        <f t="shared" si="343"/>
        <v>0</v>
      </c>
      <c r="U822" s="523">
        <f t="shared" si="344"/>
        <v>0</v>
      </c>
      <c r="V822" s="522">
        <f t="shared" si="345"/>
        <v>0</v>
      </c>
      <c r="W822" s="523">
        <f t="shared" si="346"/>
        <v>0</v>
      </c>
      <c r="X822" s="522">
        <f t="shared" si="347"/>
        <v>0</v>
      </c>
      <c r="Y822" s="523">
        <f t="shared" si="348"/>
        <v>0</v>
      </c>
      <c r="AA822" s="517"/>
      <c r="AB822" s="517" t="e">
        <f t="shared" si="358"/>
        <v>#VALUE!</v>
      </c>
      <c r="AC822" s="524"/>
      <c r="AE822" s="519"/>
      <c r="AF822" s="519"/>
      <c r="AH822" s="499" t="str">
        <f t="shared" si="332"/>
        <v/>
      </c>
    </row>
    <row r="823" spans="1:34" x14ac:dyDescent="0.2">
      <c r="A823" s="134"/>
      <c r="B823" s="135" t="str">
        <f t="shared" si="359"/>
        <v/>
      </c>
      <c r="C823" s="128" t="b">
        <f t="shared" si="352"/>
        <v>0</v>
      </c>
      <c r="D823" s="136"/>
      <c r="E823" s="143" t="b">
        <f t="shared" si="353"/>
        <v>0</v>
      </c>
      <c r="F823" s="137" t="str">
        <f t="shared" si="354"/>
        <v/>
      </c>
      <c r="G823" s="138"/>
      <c r="H823" s="139"/>
      <c r="I823" s="138"/>
      <c r="J823" s="139"/>
      <c r="K823" s="138"/>
      <c r="L823" s="139"/>
      <c r="M823" s="140" t="str">
        <f t="shared" si="355"/>
        <v/>
      </c>
      <c r="N823" s="534"/>
      <c r="O823" s="534"/>
      <c r="Q823" s="513">
        <f t="shared" si="356"/>
        <v>0</v>
      </c>
      <c r="R823" s="499" t="str">
        <f t="shared" si="357"/>
        <v/>
      </c>
      <c r="T823" s="522">
        <f t="shared" si="343"/>
        <v>0</v>
      </c>
      <c r="U823" s="523">
        <f t="shared" si="344"/>
        <v>0</v>
      </c>
      <c r="V823" s="522">
        <f t="shared" si="345"/>
        <v>0</v>
      </c>
      <c r="W823" s="523">
        <f t="shared" si="346"/>
        <v>0</v>
      </c>
      <c r="X823" s="522">
        <f t="shared" si="347"/>
        <v>0</v>
      </c>
      <c r="Y823" s="523">
        <f t="shared" si="348"/>
        <v>0</v>
      </c>
      <c r="AA823" s="517"/>
      <c r="AB823" s="517" t="e">
        <f t="shared" si="358"/>
        <v>#VALUE!</v>
      </c>
      <c r="AC823" s="524"/>
      <c r="AE823" s="519"/>
      <c r="AF823" s="519"/>
      <c r="AH823" s="499" t="str">
        <f t="shared" si="332"/>
        <v/>
      </c>
    </row>
    <row r="824" spans="1:34" x14ac:dyDescent="0.2">
      <c r="A824" s="134"/>
      <c r="B824" s="135" t="str">
        <f t="shared" si="359"/>
        <v/>
      </c>
      <c r="C824" s="128" t="b">
        <f t="shared" si="352"/>
        <v>0</v>
      </c>
      <c r="D824" s="136"/>
      <c r="E824" s="143" t="b">
        <f t="shared" si="353"/>
        <v>0</v>
      </c>
      <c r="F824" s="137" t="str">
        <f t="shared" si="354"/>
        <v/>
      </c>
      <c r="G824" s="138"/>
      <c r="H824" s="139"/>
      <c r="I824" s="138"/>
      <c r="J824" s="139"/>
      <c r="K824" s="138"/>
      <c r="L824" s="139"/>
      <c r="M824" s="140" t="str">
        <f t="shared" si="355"/>
        <v/>
      </c>
      <c r="N824" s="534"/>
      <c r="O824" s="534"/>
      <c r="Q824" s="513">
        <f t="shared" si="356"/>
        <v>0</v>
      </c>
      <c r="R824" s="499" t="str">
        <f t="shared" si="357"/>
        <v/>
      </c>
      <c r="T824" s="522">
        <f t="shared" si="343"/>
        <v>0</v>
      </c>
      <c r="U824" s="523">
        <f t="shared" si="344"/>
        <v>0</v>
      </c>
      <c r="V824" s="522">
        <f t="shared" si="345"/>
        <v>0</v>
      </c>
      <c r="W824" s="523">
        <f t="shared" si="346"/>
        <v>0</v>
      </c>
      <c r="X824" s="522">
        <f t="shared" si="347"/>
        <v>0</v>
      </c>
      <c r="Y824" s="523">
        <f t="shared" si="348"/>
        <v>0</v>
      </c>
      <c r="AA824" s="517"/>
      <c r="AB824" s="517" t="e">
        <f t="shared" si="358"/>
        <v>#VALUE!</v>
      </c>
      <c r="AC824" s="524"/>
      <c r="AE824" s="519"/>
      <c r="AF824" s="519"/>
      <c r="AH824" s="499" t="str">
        <f t="shared" si="332"/>
        <v/>
      </c>
    </row>
    <row r="825" spans="1:34" x14ac:dyDescent="0.2">
      <c r="A825" s="134"/>
      <c r="B825" s="135" t="str">
        <f t="shared" si="359"/>
        <v/>
      </c>
      <c r="C825" s="128" t="b">
        <f t="shared" si="352"/>
        <v>0</v>
      </c>
      <c r="D825" s="136"/>
      <c r="E825" s="143" t="b">
        <f t="shared" si="353"/>
        <v>0</v>
      </c>
      <c r="F825" s="137"/>
      <c r="G825" s="138"/>
      <c r="H825" s="139"/>
      <c r="I825" s="138"/>
      <c r="J825" s="139"/>
      <c r="K825" s="138"/>
      <c r="L825" s="139"/>
      <c r="M825" s="140" t="str">
        <f t="shared" si="355"/>
        <v/>
      </c>
      <c r="N825" s="534"/>
      <c r="O825" s="534"/>
      <c r="Q825" s="513">
        <f t="shared" si="356"/>
        <v>0</v>
      </c>
      <c r="R825" s="499" t="str">
        <f t="shared" si="357"/>
        <v/>
      </c>
      <c r="T825" s="522">
        <f t="shared" si="343"/>
        <v>0</v>
      </c>
      <c r="U825" s="523">
        <f t="shared" si="344"/>
        <v>0</v>
      </c>
      <c r="V825" s="522">
        <f t="shared" si="345"/>
        <v>0</v>
      </c>
      <c r="W825" s="523">
        <f t="shared" si="346"/>
        <v>0</v>
      </c>
      <c r="X825" s="522">
        <f t="shared" si="347"/>
        <v>0</v>
      </c>
      <c r="Y825" s="523">
        <f t="shared" si="348"/>
        <v>0</v>
      </c>
      <c r="AA825" s="517"/>
      <c r="AB825" s="517" t="e">
        <f t="shared" si="358"/>
        <v>#VALUE!</v>
      </c>
      <c r="AC825" s="524"/>
      <c r="AE825" s="519"/>
      <c r="AF825" s="519"/>
      <c r="AH825" s="499" t="str">
        <f t="shared" si="332"/>
        <v/>
      </c>
    </row>
    <row r="826" spans="1:34" x14ac:dyDescent="0.2">
      <c r="A826" s="134"/>
      <c r="B826" s="135" t="str">
        <f t="shared" si="359"/>
        <v/>
      </c>
      <c r="C826" s="128" t="b">
        <f t="shared" si="352"/>
        <v>0</v>
      </c>
      <c r="D826" s="136"/>
      <c r="E826" s="143" t="b">
        <f t="shared" si="353"/>
        <v>0</v>
      </c>
      <c r="F826" s="137" t="str">
        <f t="shared" si="354"/>
        <v/>
      </c>
      <c r="G826" s="138"/>
      <c r="H826" s="139"/>
      <c r="I826" s="138"/>
      <c r="J826" s="139"/>
      <c r="K826" s="138"/>
      <c r="L826" s="139"/>
      <c r="M826" s="140" t="str">
        <f t="shared" si="355"/>
        <v/>
      </c>
      <c r="N826" s="534"/>
      <c r="O826" s="534"/>
      <c r="Q826" s="513">
        <f t="shared" si="356"/>
        <v>0</v>
      </c>
      <c r="R826" s="499" t="str">
        <f t="shared" si="357"/>
        <v/>
      </c>
      <c r="T826" s="522">
        <f t="shared" si="343"/>
        <v>0</v>
      </c>
      <c r="U826" s="523">
        <f t="shared" si="344"/>
        <v>0</v>
      </c>
      <c r="V826" s="522">
        <f t="shared" si="345"/>
        <v>0</v>
      </c>
      <c r="W826" s="523">
        <f t="shared" si="346"/>
        <v>0</v>
      </c>
      <c r="X826" s="522">
        <f t="shared" si="347"/>
        <v>0</v>
      </c>
      <c r="Y826" s="523">
        <f t="shared" si="348"/>
        <v>0</v>
      </c>
      <c r="AA826" s="517"/>
      <c r="AB826" s="517" t="e">
        <f t="shared" si="358"/>
        <v>#VALUE!</v>
      </c>
      <c r="AC826" s="524"/>
      <c r="AE826" s="519"/>
      <c r="AF826" s="519"/>
      <c r="AH826" s="499" t="str">
        <f t="shared" si="332"/>
        <v/>
      </c>
    </row>
    <row r="827" spans="1:34" x14ac:dyDescent="0.2">
      <c r="A827" s="134"/>
      <c r="B827" s="135" t="str">
        <f t="shared" si="359"/>
        <v/>
      </c>
      <c r="C827" s="128" t="b">
        <f t="shared" si="352"/>
        <v>0</v>
      </c>
      <c r="D827" s="136"/>
      <c r="E827" s="143" t="b">
        <f t="shared" si="353"/>
        <v>0</v>
      </c>
      <c r="F827" s="137" t="str">
        <f t="shared" si="354"/>
        <v/>
      </c>
      <c r="G827" s="138"/>
      <c r="H827" s="139"/>
      <c r="I827" s="138"/>
      <c r="J827" s="139"/>
      <c r="K827" s="138"/>
      <c r="L827" s="139"/>
      <c r="M827" s="140" t="str">
        <f t="shared" si="355"/>
        <v/>
      </c>
      <c r="N827" s="534"/>
      <c r="O827" s="534"/>
      <c r="Q827" s="513">
        <f t="shared" si="356"/>
        <v>0</v>
      </c>
      <c r="R827" s="499" t="str">
        <f t="shared" si="357"/>
        <v/>
      </c>
      <c r="T827" s="522">
        <f t="shared" si="343"/>
        <v>0</v>
      </c>
      <c r="U827" s="523">
        <f t="shared" si="344"/>
        <v>0</v>
      </c>
      <c r="V827" s="522">
        <f t="shared" si="345"/>
        <v>0</v>
      </c>
      <c r="W827" s="523">
        <f t="shared" si="346"/>
        <v>0</v>
      </c>
      <c r="X827" s="522">
        <f t="shared" si="347"/>
        <v>0</v>
      </c>
      <c r="Y827" s="523">
        <f t="shared" si="348"/>
        <v>0</v>
      </c>
      <c r="AA827" s="517"/>
      <c r="AB827" s="517" t="e">
        <f t="shared" si="358"/>
        <v>#VALUE!</v>
      </c>
      <c r="AC827" s="524"/>
      <c r="AE827" s="519"/>
      <c r="AF827" s="519"/>
      <c r="AH827" s="499" t="str">
        <f t="shared" si="332"/>
        <v/>
      </c>
    </row>
    <row r="828" spans="1:34" ht="13.5" thickBot="1" x14ac:dyDescent="0.25">
      <c r="A828" s="179"/>
      <c r="B828" s="135" t="str">
        <f t="shared" si="359"/>
        <v/>
      </c>
      <c r="C828" s="128" t="b">
        <f t="shared" si="352"/>
        <v>0</v>
      </c>
      <c r="D828" s="180"/>
      <c r="E828" s="143" t="b">
        <f t="shared" si="353"/>
        <v>0</v>
      </c>
      <c r="F828" s="137"/>
      <c r="G828" s="138"/>
      <c r="H828" s="139"/>
      <c r="I828" s="138"/>
      <c r="J828" s="139"/>
      <c r="K828" s="138"/>
      <c r="L828" s="139"/>
      <c r="M828" s="140" t="str">
        <f t="shared" si="355"/>
        <v/>
      </c>
      <c r="N828" s="534"/>
      <c r="O828" s="534"/>
      <c r="Q828" s="513">
        <f t="shared" si="356"/>
        <v>0</v>
      </c>
      <c r="R828" s="499" t="str">
        <f t="shared" si="357"/>
        <v/>
      </c>
      <c r="T828" s="522">
        <f t="shared" si="343"/>
        <v>0</v>
      </c>
      <c r="U828" s="523">
        <f t="shared" si="344"/>
        <v>0</v>
      </c>
      <c r="V828" s="522">
        <f t="shared" si="345"/>
        <v>0</v>
      </c>
      <c r="W828" s="523">
        <f t="shared" si="346"/>
        <v>0</v>
      </c>
      <c r="X828" s="522">
        <f t="shared" si="347"/>
        <v>0</v>
      </c>
      <c r="Y828" s="523">
        <f t="shared" si="348"/>
        <v>0</v>
      </c>
      <c r="AA828" s="517"/>
      <c r="AB828" s="517" t="e">
        <f t="shared" si="358"/>
        <v>#VALUE!</v>
      </c>
      <c r="AC828" s="524" t="s">
        <v>193</v>
      </c>
      <c r="AE828" s="519"/>
      <c r="AF828" s="519"/>
      <c r="AH828" s="499" t="str">
        <f t="shared" si="332"/>
        <v/>
      </c>
    </row>
    <row r="829" spans="1:34" ht="14.25" thickTop="1" thickBot="1" x14ac:dyDescent="0.25">
      <c r="A829" s="170"/>
      <c r="B829" s="171"/>
      <c r="C829" s="172"/>
      <c r="D829" s="173"/>
      <c r="E829" s="173"/>
      <c r="F829" s="174"/>
      <c r="G829" s="175"/>
      <c r="H829" s="175"/>
      <c r="I829" s="175"/>
      <c r="J829" s="175"/>
      <c r="K829" s="175"/>
      <c r="L829" s="175"/>
      <c r="M829" s="176" t="str">
        <f>IF(SUM(G829:L829)&gt;0.00001,M828+G829-H829+K829-L829,"")</f>
        <v/>
      </c>
      <c r="N829" s="534"/>
      <c r="O829" s="534"/>
    </row>
    <row r="830" spans="1:34" ht="13.5" thickTop="1" x14ac:dyDescent="0.2">
      <c r="A830" s="702" t="s">
        <v>15</v>
      </c>
      <c r="B830" s="703"/>
      <c r="C830" s="703"/>
      <c r="D830" s="703"/>
      <c r="E830" s="703"/>
      <c r="F830" s="703"/>
      <c r="G830" s="708" t="s">
        <v>9</v>
      </c>
      <c r="H830" s="708"/>
      <c r="I830" s="697" t="str">
        <f>I8</f>
        <v>BANCA XXXX</v>
      </c>
      <c r="J830" s="698"/>
      <c r="K830" s="696" t="str">
        <f>K8</f>
        <v>BANCA Agricola pop</v>
      </c>
      <c r="L830" s="696"/>
      <c r="M830" s="692" t="s">
        <v>7</v>
      </c>
      <c r="N830" s="505"/>
      <c r="O830" s="505"/>
    </row>
    <row r="831" spans="1:34" x14ac:dyDescent="0.2">
      <c r="A831" s="704"/>
      <c r="B831" s="705"/>
      <c r="C831" s="705"/>
      <c r="D831" s="705"/>
      <c r="E831" s="705"/>
      <c r="F831" s="705"/>
      <c r="G831" s="152" t="s">
        <v>2</v>
      </c>
      <c r="H831" s="152" t="s">
        <v>3</v>
      </c>
      <c r="I831" s="152" t="s">
        <v>2</v>
      </c>
      <c r="J831" s="152" t="s">
        <v>3</v>
      </c>
      <c r="K831" s="152" t="s">
        <v>2</v>
      </c>
      <c r="L831" s="152" t="s">
        <v>3</v>
      </c>
      <c r="M831" s="693"/>
      <c r="N831" s="505"/>
      <c r="O831" s="505"/>
    </row>
    <row r="832" spans="1:34" x14ac:dyDescent="0.2">
      <c r="A832" s="694" t="s">
        <v>12</v>
      </c>
      <c r="B832" s="695"/>
      <c r="C832" s="695"/>
      <c r="D832" s="695"/>
      <c r="E832" s="695"/>
      <c r="F832" s="695"/>
      <c r="G832" s="153">
        <f t="shared" ref="G832:L832" si="360">SUM(G803:G828)</f>
        <v>0</v>
      </c>
      <c r="H832" s="153">
        <f t="shared" si="360"/>
        <v>0</v>
      </c>
      <c r="I832" s="153">
        <f t="shared" si="360"/>
        <v>0</v>
      </c>
      <c r="J832" s="153">
        <f t="shared" si="360"/>
        <v>0</v>
      </c>
      <c r="K832" s="153">
        <f t="shared" si="360"/>
        <v>0</v>
      </c>
      <c r="L832" s="153">
        <f t="shared" si="360"/>
        <v>0</v>
      </c>
      <c r="M832" s="154">
        <f>G832-H832+I832-J832+K832-L832</f>
        <v>0</v>
      </c>
      <c r="N832" s="534"/>
      <c r="O832" s="534"/>
    </row>
    <row r="833" spans="1:34" x14ac:dyDescent="0.2">
      <c r="A833" s="694" t="s">
        <v>14</v>
      </c>
      <c r="B833" s="695"/>
      <c r="C833" s="695"/>
      <c r="D833" s="695"/>
      <c r="E833" s="695"/>
      <c r="F833" s="695"/>
      <c r="G833" s="153">
        <f t="shared" ref="G833:M833" si="361">G801</f>
        <v>434.24</v>
      </c>
      <c r="H833" s="153">
        <f t="shared" si="361"/>
        <v>0</v>
      </c>
      <c r="I833" s="153">
        <f t="shared" si="361"/>
        <v>17740.45</v>
      </c>
      <c r="J833" s="153">
        <f t="shared" si="361"/>
        <v>29.94</v>
      </c>
      <c r="K833" s="153">
        <f t="shared" si="361"/>
        <v>95.99</v>
      </c>
      <c r="L833" s="153">
        <f t="shared" si="361"/>
        <v>0</v>
      </c>
      <c r="M833" s="154">
        <f t="shared" si="361"/>
        <v>18240.740000000005</v>
      </c>
      <c r="N833" s="534"/>
      <c r="O833" s="534"/>
    </row>
    <row r="834" spans="1:34" x14ac:dyDescent="0.2">
      <c r="A834" s="700" t="s">
        <v>13</v>
      </c>
      <c r="B834" s="701"/>
      <c r="C834" s="701"/>
      <c r="D834" s="701"/>
      <c r="E834" s="701"/>
      <c r="F834" s="701"/>
      <c r="G834" s="153">
        <f t="shared" ref="G834:M834" si="362">G832+G833</f>
        <v>434.24</v>
      </c>
      <c r="H834" s="153">
        <f t="shared" si="362"/>
        <v>0</v>
      </c>
      <c r="I834" s="153">
        <f t="shared" si="362"/>
        <v>17740.45</v>
      </c>
      <c r="J834" s="153">
        <f t="shared" si="362"/>
        <v>29.94</v>
      </c>
      <c r="K834" s="153">
        <f t="shared" si="362"/>
        <v>95.99</v>
      </c>
      <c r="L834" s="153">
        <f t="shared" si="362"/>
        <v>0</v>
      </c>
      <c r="M834" s="154">
        <f t="shared" si="362"/>
        <v>18240.740000000005</v>
      </c>
      <c r="N834" s="534"/>
      <c r="O834" s="534"/>
    </row>
    <row r="835" spans="1:34" ht="13.5" thickBot="1" x14ac:dyDescent="0.25">
      <c r="A835" s="706" t="s">
        <v>16</v>
      </c>
      <c r="B835" s="707"/>
      <c r="C835" s="707"/>
      <c r="D835" s="707"/>
      <c r="E835" s="707"/>
      <c r="F835" s="707"/>
      <c r="G835" s="699">
        <f>G834-H834</f>
        <v>434.24</v>
      </c>
      <c r="H835" s="699"/>
      <c r="I835" s="699">
        <f>I834-J834</f>
        <v>17710.510000000002</v>
      </c>
      <c r="J835" s="699"/>
      <c r="K835" s="699">
        <f>K834-L834</f>
        <v>95.99</v>
      </c>
      <c r="L835" s="699"/>
      <c r="M835" s="155">
        <f>G835+I835+K835</f>
        <v>18240.740000000005</v>
      </c>
      <c r="N835" s="536"/>
      <c r="O835" s="536"/>
    </row>
    <row r="836" spans="1:34" ht="13.5" thickTop="1" x14ac:dyDescent="0.2">
      <c r="A836" s="160"/>
      <c r="B836" s="177" t="str">
        <f>IF(Q836&gt;0.00001,B828+1,"")</f>
        <v/>
      </c>
      <c r="C836" s="128" t="b">
        <f t="shared" ref="C836:C861" si="363">IF(G836+I836+K836&gt;0,"e",IF(H836+J836+L836&gt;0,"u",IF(G836+H836+I836+J836+K836+L836&lt;0,"")))</f>
        <v>0</v>
      </c>
      <c r="D836" s="161"/>
      <c r="E836" s="143" t="b">
        <f t="shared" ref="E836:E861" si="364">IF(Q836&gt;0.0001,1)</f>
        <v>0</v>
      </c>
      <c r="F836" s="137" t="str">
        <f t="shared" ref="F836:F861" si="365">AH836</f>
        <v/>
      </c>
      <c r="G836" s="157"/>
      <c r="H836" s="158"/>
      <c r="I836" s="157"/>
      <c r="J836" s="158"/>
      <c r="K836" s="157"/>
      <c r="L836" s="158"/>
      <c r="M836" s="159" t="str">
        <f t="shared" ref="M836:M861" si="366">IF(SUM(G836:L836)&gt;0.00001,M835+G836-H836+I836-J836+K836-L836,"")</f>
        <v/>
      </c>
      <c r="N836" s="534"/>
      <c r="O836" s="534"/>
      <c r="P836" s="521"/>
      <c r="Q836" s="513">
        <f t="shared" ref="Q836:Q861" si="367">SUM(G836:L836)</f>
        <v>0</v>
      </c>
      <c r="R836" s="499" t="str">
        <f t="shared" ref="R836:R861" si="368">LEFT(F836,2)</f>
        <v/>
      </c>
      <c r="T836" s="522">
        <f t="shared" ref="T836:T899" si="369">IF(R836="ee",G836,IF(R836="-u",G836,IF(R836="",G836,IF(R836="ra",G836,IF(R836="pr",G836,"")))))</f>
        <v>0</v>
      </c>
      <c r="U836" s="523">
        <f t="shared" ref="U836:U899" si="370">IF(R836="uu",H836,IF(R836="-e",H836,IF(R836="",H836,IF(R836="rp",H836,IF(R836="ve",H836,"")))))</f>
        <v>0</v>
      </c>
      <c r="V836" s="522">
        <f t="shared" ref="V836:V899" si="371">IF(R836="ee",I836,IF(R836="-u",I836,IF(R836="",I836,IF(R836="ra",I836,IF(R836="ve",I836,"")))))</f>
        <v>0</v>
      </c>
      <c r="W836" s="523">
        <f t="shared" ref="W836:W899" si="372">IF(R836="uu",J836,IF(R836="-e",J836,IF(R836="",J836,IF(R836="rp",J836,IF(R836="pr",J836,"")))))</f>
        <v>0</v>
      </c>
      <c r="X836" s="522">
        <f t="shared" ref="X836:X899" si="373">IF(R836="ee",K836,IF(R836="-u",K836,IF(R836="",K836,IF(R836="ra",K836,IF(R836="ve",K836,"")))))</f>
        <v>0</v>
      </c>
      <c r="Y836" s="523">
        <f t="shared" ref="Y836:Y899" si="374">IF(R836="uu",L836,IF(R836="-e",L836,IF(R836="",L836,IF(R836="rp",L836,IF(R836="pr",L836,"")))))</f>
        <v>0</v>
      </c>
      <c r="AA836" s="517"/>
      <c r="AB836" s="517" t="e">
        <f t="shared" ref="AB836:AB861" si="375">$AA$11+M836</f>
        <v>#VALUE!</v>
      </c>
      <c r="AC836" s="524"/>
      <c r="AE836" s="519"/>
      <c r="AF836" s="519"/>
      <c r="AH836" s="499" t="str">
        <f t="shared" ref="AH836:AH899" si="376">LEFT($AC836,4)</f>
        <v/>
      </c>
    </row>
    <row r="837" spans="1:34" x14ac:dyDescent="0.2">
      <c r="A837" s="134"/>
      <c r="B837" s="178" t="str">
        <f t="shared" ref="B837:B862" si="377">IF(Q837&gt;0.00001,B836+1,"")</f>
        <v/>
      </c>
      <c r="C837" s="128" t="b">
        <f t="shared" si="363"/>
        <v>0</v>
      </c>
      <c r="D837" s="136"/>
      <c r="E837" s="143" t="b">
        <f t="shared" si="364"/>
        <v>0</v>
      </c>
      <c r="F837" s="137" t="str">
        <f t="shared" si="365"/>
        <v/>
      </c>
      <c r="G837" s="138"/>
      <c r="H837" s="139"/>
      <c r="I837" s="138"/>
      <c r="J837" s="139"/>
      <c r="K837" s="138"/>
      <c r="L837" s="139"/>
      <c r="M837" s="140" t="str">
        <f t="shared" si="366"/>
        <v/>
      </c>
      <c r="N837" s="534"/>
      <c r="O837" s="534"/>
      <c r="P837" s="521"/>
      <c r="Q837" s="513">
        <f t="shared" si="367"/>
        <v>0</v>
      </c>
      <c r="R837" s="499" t="str">
        <f t="shared" si="368"/>
        <v/>
      </c>
      <c r="T837" s="522">
        <f t="shared" si="369"/>
        <v>0</v>
      </c>
      <c r="U837" s="523">
        <f t="shared" si="370"/>
        <v>0</v>
      </c>
      <c r="V837" s="522">
        <f t="shared" si="371"/>
        <v>0</v>
      </c>
      <c r="W837" s="523">
        <f t="shared" si="372"/>
        <v>0</v>
      </c>
      <c r="X837" s="522">
        <f t="shared" si="373"/>
        <v>0</v>
      </c>
      <c r="Y837" s="523">
        <f t="shared" si="374"/>
        <v>0</v>
      </c>
      <c r="AA837" s="517"/>
      <c r="AB837" s="517" t="e">
        <f t="shared" si="375"/>
        <v>#VALUE!</v>
      </c>
      <c r="AC837" s="524"/>
      <c r="AE837" s="519"/>
      <c r="AF837" s="519"/>
      <c r="AH837" s="499" t="str">
        <f t="shared" si="376"/>
        <v/>
      </c>
    </row>
    <row r="838" spans="1:34" x14ac:dyDescent="0.2">
      <c r="A838" s="134"/>
      <c r="B838" s="178" t="str">
        <f t="shared" si="377"/>
        <v/>
      </c>
      <c r="C838" s="128" t="b">
        <f t="shared" si="363"/>
        <v>0</v>
      </c>
      <c r="D838" s="136"/>
      <c r="E838" s="143" t="b">
        <f t="shared" si="364"/>
        <v>0</v>
      </c>
      <c r="F838" s="137" t="str">
        <f t="shared" si="365"/>
        <v/>
      </c>
      <c r="G838" s="138"/>
      <c r="H838" s="139"/>
      <c r="I838" s="138"/>
      <c r="J838" s="139"/>
      <c r="K838" s="138"/>
      <c r="L838" s="139"/>
      <c r="M838" s="140" t="str">
        <f t="shared" si="366"/>
        <v/>
      </c>
      <c r="N838" s="534"/>
      <c r="O838" s="534"/>
      <c r="P838" s="521"/>
      <c r="Q838" s="513">
        <f t="shared" si="367"/>
        <v>0</v>
      </c>
      <c r="R838" s="499" t="str">
        <f t="shared" si="368"/>
        <v/>
      </c>
      <c r="T838" s="522">
        <f t="shared" si="369"/>
        <v>0</v>
      </c>
      <c r="U838" s="523">
        <f t="shared" si="370"/>
        <v>0</v>
      </c>
      <c r="V838" s="522">
        <f t="shared" si="371"/>
        <v>0</v>
      </c>
      <c r="W838" s="523">
        <f t="shared" si="372"/>
        <v>0</v>
      </c>
      <c r="X838" s="522">
        <f t="shared" si="373"/>
        <v>0</v>
      </c>
      <c r="Y838" s="523">
        <f t="shared" si="374"/>
        <v>0</v>
      </c>
      <c r="AA838" s="517"/>
      <c r="AB838" s="517" t="e">
        <f t="shared" si="375"/>
        <v>#VALUE!</v>
      </c>
      <c r="AC838" s="524"/>
      <c r="AE838" s="519"/>
      <c r="AF838" s="519"/>
      <c r="AH838" s="499" t="str">
        <f t="shared" si="376"/>
        <v/>
      </c>
    </row>
    <row r="839" spans="1:34" x14ac:dyDescent="0.2">
      <c r="A839" s="134"/>
      <c r="B839" s="178" t="str">
        <f t="shared" si="377"/>
        <v/>
      </c>
      <c r="C839" s="128" t="b">
        <f t="shared" si="363"/>
        <v>0</v>
      </c>
      <c r="D839" s="136"/>
      <c r="E839" s="143" t="b">
        <f t="shared" si="364"/>
        <v>0</v>
      </c>
      <c r="F839" s="137" t="str">
        <f t="shared" si="365"/>
        <v/>
      </c>
      <c r="G839" s="138"/>
      <c r="H839" s="139"/>
      <c r="I839" s="138"/>
      <c r="J839" s="139"/>
      <c r="K839" s="138"/>
      <c r="L839" s="139"/>
      <c r="M839" s="140" t="str">
        <f t="shared" si="366"/>
        <v/>
      </c>
      <c r="N839" s="534"/>
      <c r="O839" s="534"/>
      <c r="P839" s="521"/>
      <c r="Q839" s="513">
        <f t="shared" si="367"/>
        <v>0</v>
      </c>
      <c r="R839" s="499" t="str">
        <f t="shared" si="368"/>
        <v/>
      </c>
      <c r="T839" s="522">
        <f t="shared" si="369"/>
        <v>0</v>
      </c>
      <c r="U839" s="523">
        <f t="shared" si="370"/>
        <v>0</v>
      </c>
      <c r="V839" s="522">
        <f t="shared" si="371"/>
        <v>0</v>
      </c>
      <c r="W839" s="523">
        <f t="shared" si="372"/>
        <v>0</v>
      </c>
      <c r="X839" s="522">
        <f t="shared" si="373"/>
        <v>0</v>
      </c>
      <c r="Y839" s="523">
        <f t="shared" si="374"/>
        <v>0</v>
      </c>
      <c r="AA839" s="517"/>
      <c r="AB839" s="517" t="e">
        <f t="shared" si="375"/>
        <v>#VALUE!</v>
      </c>
      <c r="AC839" s="524"/>
      <c r="AE839" s="519"/>
      <c r="AF839" s="519"/>
      <c r="AH839" s="499" t="str">
        <f t="shared" si="376"/>
        <v/>
      </c>
    </row>
    <row r="840" spans="1:34" x14ac:dyDescent="0.2">
      <c r="A840" s="134"/>
      <c r="B840" s="178" t="str">
        <f t="shared" si="377"/>
        <v/>
      </c>
      <c r="C840" s="128" t="b">
        <f t="shared" si="363"/>
        <v>0</v>
      </c>
      <c r="D840" s="136"/>
      <c r="E840" s="143" t="b">
        <f t="shared" si="364"/>
        <v>0</v>
      </c>
      <c r="F840" s="137" t="str">
        <f t="shared" si="365"/>
        <v/>
      </c>
      <c r="G840" s="138"/>
      <c r="H840" s="139"/>
      <c r="I840" s="138"/>
      <c r="J840" s="139"/>
      <c r="K840" s="138"/>
      <c r="L840" s="139"/>
      <c r="M840" s="140" t="str">
        <f t="shared" si="366"/>
        <v/>
      </c>
      <c r="N840" s="534"/>
      <c r="O840" s="534"/>
      <c r="P840" s="521"/>
      <c r="Q840" s="513">
        <f t="shared" si="367"/>
        <v>0</v>
      </c>
      <c r="R840" s="499" t="str">
        <f t="shared" si="368"/>
        <v/>
      </c>
      <c r="T840" s="522">
        <f t="shared" si="369"/>
        <v>0</v>
      </c>
      <c r="U840" s="523">
        <f t="shared" si="370"/>
        <v>0</v>
      </c>
      <c r="V840" s="522">
        <f t="shared" si="371"/>
        <v>0</v>
      </c>
      <c r="W840" s="523">
        <f t="shared" si="372"/>
        <v>0</v>
      </c>
      <c r="X840" s="522">
        <f t="shared" si="373"/>
        <v>0</v>
      </c>
      <c r="Y840" s="523">
        <f t="shared" si="374"/>
        <v>0</v>
      </c>
      <c r="AA840" s="517"/>
      <c r="AB840" s="517" t="e">
        <f t="shared" si="375"/>
        <v>#VALUE!</v>
      </c>
      <c r="AC840" s="524"/>
      <c r="AE840" s="519"/>
      <c r="AF840" s="519"/>
      <c r="AH840" s="499" t="str">
        <f t="shared" si="376"/>
        <v/>
      </c>
    </row>
    <row r="841" spans="1:34" x14ac:dyDescent="0.2">
      <c r="A841" s="134"/>
      <c r="B841" s="178" t="str">
        <f t="shared" si="377"/>
        <v/>
      </c>
      <c r="C841" s="128" t="b">
        <f t="shared" si="363"/>
        <v>0</v>
      </c>
      <c r="D841" s="136"/>
      <c r="E841" s="143" t="b">
        <f t="shared" si="364"/>
        <v>0</v>
      </c>
      <c r="F841" s="137" t="str">
        <f t="shared" si="365"/>
        <v/>
      </c>
      <c r="G841" s="138"/>
      <c r="H841" s="139"/>
      <c r="I841" s="138"/>
      <c r="J841" s="139"/>
      <c r="K841" s="138"/>
      <c r="L841" s="139"/>
      <c r="M841" s="140" t="str">
        <f t="shared" si="366"/>
        <v/>
      </c>
      <c r="N841" s="534"/>
      <c r="O841" s="534"/>
      <c r="P841" s="521"/>
      <c r="Q841" s="513">
        <f t="shared" si="367"/>
        <v>0</v>
      </c>
      <c r="R841" s="499" t="str">
        <f t="shared" si="368"/>
        <v/>
      </c>
      <c r="T841" s="522">
        <f t="shared" si="369"/>
        <v>0</v>
      </c>
      <c r="U841" s="523">
        <f t="shared" si="370"/>
        <v>0</v>
      </c>
      <c r="V841" s="522">
        <f t="shared" si="371"/>
        <v>0</v>
      </c>
      <c r="W841" s="523">
        <f t="shared" si="372"/>
        <v>0</v>
      </c>
      <c r="X841" s="522">
        <f t="shared" si="373"/>
        <v>0</v>
      </c>
      <c r="Y841" s="523">
        <f t="shared" si="374"/>
        <v>0</v>
      </c>
      <c r="AA841" s="517"/>
      <c r="AB841" s="517" t="e">
        <f t="shared" si="375"/>
        <v>#VALUE!</v>
      </c>
      <c r="AC841" s="524"/>
      <c r="AE841" s="519"/>
      <c r="AF841" s="519"/>
      <c r="AH841" s="499" t="str">
        <f t="shared" si="376"/>
        <v/>
      </c>
    </row>
    <row r="842" spans="1:34" x14ac:dyDescent="0.2">
      <c r="A842" s="134"/>
      <c r="B842" s="178" t="str">
        <f t="shared" si="377"/>
        <v/>
      </c>
      <c r="C842" s="128" t="b">
        <f t="shared" si="363"/>
        <v>0</v>
      </c>
      <c r="D842" s="136"/>
      <c r="E842" s="143" t="b">
        <f t="shared" si="364"/>
        <v>0</v>
      </c>
      <c r="F842" s="137" t="str">
        <f t="shared" si="365"/>
        <v/>
      </c>
      <c r="G842" s="138"/>
      <c r="H842" s="139"/>
      <c r="I842" s="138"/>
      <c r="J842" s="139"/>
      <c r="K842" s="138"/>
      <c r="L842" s="139"/>
      <c r="M842" s="140" t="str">
        <f t="shared" si="366"/>
        <v/>
      </c>
      <c r="N842" s="534"/>
      <c r="O842" s="534"/>
      <c r="P842" s="521"/>
      <c r="Q842" s="513">
        <f t="shared" si="367"/>
        <v>0</v>
      </c>
      <c r="R842" s="499" t="str">
        <f t="shared" si="368"/>
        <v/>
      </c>
      <c r="T842" s="522">
        <f t="shared" si="369"/>
        <v>0</v>
      </c>
      <c r="U842" s="523">
        <f t="shared" si="370"/>
        <v>0</v>
      </c>
      <c r="V842" s="522">
        <f t="shared" si="371"/>
        <v>0</v>
      </c>
      <c r="W842" s="523">
        <f t="shared" si="372"/>
        <v>0</v>
      </c>
      <c r="X842" s="522">
        <f t="shared" si="373"/>
        <v>0</v>
      </c>
      <c r="Y842" s="523">
        <f t="shared" si="374"/>
        <v>0</v>
      </c>
      <c r="AA842" s="517"/>
      <c r="AB842" s="517" t="e">
        <f t="shared" si="375"/>
        <v>#VALUE!</v>
      </c>
      <c r="AC842" s="524"/>
      <c r="AE842" s="519"/>
      <c r="AF842" s="519"/>
      <c r="AH842" s="499" t="str">
        <f t="shared" si="376"/>
        <v/>
      </c>
    </row>
    <row r="843" spans="1:34" x14ac:dyDescent="0.2">
      <c r="A843" s="134"/>
      <c r="B843" s="178" t="str">
        <f t="shared" si="377"/>
        <v/>
      </c>
      <c r="C843" s="128" t="b">
        <f t="shared" si="363"/>
        <v>0</v>
      </c>
      <c r="D843" s="136"/>
      <c r="E843" s="143" t="b">
        <f t="shared" si="364"/>
        <v>0</v>
      </c>
      <c r="F843" s="137" t="str">
        <f t="shared" si="365"/>
        <v/>
      </c>
      <c r="G843" s="138"/>
      <c r="H843" s="139"/>
      <c r="I843" s="138"/>
      <c r="J843" s="139"/>
      <c r="K843" s="138"/>
      <c r="L843" s="139"/>
      <c r="M843" s="140" t="str">
        <f t="shared" si="366"/>
        <v/>
      </c>
      <c r="N843" s="534"/>
      <c r="O843" s="534"/>
      <c r="P843" s="521"/>
      <c r="Q843" s="513">
        <f t="shared" si="367"/>
        <v>0</v>
      </c>
      <c r="R843" s="499" t="str">
        <f t="shared" si="368"/>
        <v/>
      </c>
      <c r="T843" s="522">
        <f t="shared" si="369"/>
        <v>0</v>
      </c>
      <c r="U843" s="523">
        <f t="shared" si="370"/>
        <v>0</v>
      </c>
      <c r="V843" s="522">
        <f t="shared" si="371"/>
        <v>0</v>
      </c>
      <c r="W843" s="523">
        <f t="shared" si="372"/>
        <v>0</v>
      </c>
      <c r="X843" s="522">
        <f t="shared" si="373"/>
        <v>0</v>
      </c>
      <c r="Y843" s="523">
        <f t="shared" si="374"/>
        <v>0</v>
      </c>
      <c r="AA843" s="517"/>
      <c r="AB843" s="517" t="e">
        <f t="shared" si="375"/>
        <v>#VALUE!</v>
      </c>
      <c r="AC843" s="524"/>
      <c r="AE843" s="519"/>
      <c r="AF843" s="519"/>
      <c r="AH843" s="499" t="str">
        <f t="shared" si="376"/>
        <v/>
      </c>
    </row>
    <row r="844" spans="1:34" x14ac:dyDescent="0.2">
      <c r="A844" s="134"/>
      <c r="B844" s="178" t="str">
        <f t="shared" si="377"/>
        <v/>
      </c>
      <c r="C844" s="128" t="b">
        <f t="shared" si="363"/>
        <v>0</v>
      </c>
      <c r="D844" s="136"/>
      <c r="E844" s="143" t="b">
        <f t="shared" si="364"/>
        <v>0</v>
      </c>
      <c r="F844" s="137" t="str">
        <f t="shared" si="365"/>
        <v/>
      </c>
      <c r="G844" s="138"/>
      <c r="H844" s="139"/>
      <c r="I844" s="138"/>
      <c r="J844" s="139"/>
      <c r="K844" s="138"/>
      <c r="L844" s="139"/>
      <c r="M844" s="140" t="str">
        <f t="shared" si="366"/>
        <v/>
      </c>
      <c r="N844" s="534"/>
      <c r="O844" s="534"/>
      <c r="P844" s="521"/>
      <c r="Q844" s="513">
        <f t="shared" si="367"/>
        <v>0</v>
      </c>
      <c r="R844" s="499" t="str">
        <f t="shared" si="368"/>
        <v/>
      </c>
      <c r="T844" s="522">
        <f t="shared" si="369"/>
        <v>0</v>
      </c>
      <c r="U844" s="523">
        <f t="shared" si="370"/>
        <v>0</v>
      </c>
      <c r="V844" s="522">
        <f t="shared" si="371"/>
        <v>0</v>
      </c>
      <c r="W844" s="523">
        <f t="shared" si="372"/>
        <v>0</v>
      </c>
      <c r="X844" s="522">
        <f t="shared" si="373"/>
        <v>0</v>
      </c>
      <c r="Y844" s="523">
        <f t="shared" si="374"/>
        <v>0</v>
      </c>
      <c r="AA844" s="517"/>
      <c r="AB844" s="517" t="e">
        <f t="shared" si="375"/>
        <v>#VALUE!</v>
      </c>
      <c r="AC844" s="524"/>
      <c r="AE844" s="519"/>
      <c r="AF844" s="519"/>
      <c r="AH844" s="499" t="str">
        <f t="shared" si="376"/>
        <v/>
      </c>
    </row>
    <row r="845" spans="1:34" x14ac:dyDescent="0.2">
      <c r="A845" s="134"/>
      <c r="B845" s="178" t="str">
        <f t="shared" si="377"/>
        <v/>
      </c>
      <c r="C845" s="128" t="b">
        <f t="shared" si="363"/>
        <v>0</v>
      </c>
      <c r="D845" s="136"/>
      <c r="E845" s="143" t="b">
        <f t="shared" si="364"/>
        <v>0</v>
      </c>
      <c r="F845" s="137" t="str">
        <f t="shared" si="365"/>
        <v/>
      </c>
      <c r="G845" s="138"/>
      <c r="H845" s="139"/>
      <c r="I845" s="138"/>
      <c r="J845" s="139"/>
      <c r="K845" s="138"/>
      <c r="L845" s="139"/>
      <c r="M845" s="140" t="str">
        <f t="shared" si="366"/>
        <v/>
      </c>
      <c r="N845" s="534"/>
      <c r="O845" s="534"/>
      <c r="P845" s="521"/>
      <c r="Q845" s="513">
        <f t="shared" si="367"/>
        <v>0</v>
      </c>
      <c r="R845" s="499" t="str">
        <f t="shared" si="368"/>
        <v/>
      </c>
      <c r="T845" s="522">
        <f t="shared" si="369"/>
        <v>0</v>
      </c>
      <c r="U845" s="523">
        <f t="shared" si="370"/>
        <v>0</v>
      </c>
      <c r="V845" s="522">
        <f t="shared" si="371"/>
        <v>0</v>
      </c>
      <c r="W845" s="523">
        <f t="shared" si="372"/>
        <v>0</v>
      </c>
      <c r="X845" s="522">
        <f t="shared" si="373"/>
        <v>0</v>
      </c>
      <c r="Y845" s="523">
        <f t="shared" si="374"/>
        <v>0</v>
      </c>
      <c r="AA845" s="517"/>
      <c r="AB845" s="517" t="e">
        <f t="shared" si="375"/>
        <v>#VALUE!</v>
      </c>
      <c r="AC845" s="524"/>
      <c r="AE845" s="519"/>
      <c r="AF845" s="519"/>
      <c r="AH845" s="499" t="str">
        <f t="shared" si="376"/>
        <v/>
      </c>
    </row>
    <row r="846" spans="1:34" x14ac:dyDescent="0.2">
      <c r="A846" s="134"/>
      <c r="B846" s="178" t="str">
        <f t="shared" si="377"/>
        <v/>
      </c>
      <c r="C846" s="128" t="b">
        <f t="shared" si="363"/>
        <v>0</v>
      </c>
      <c r="D846" s="136"/>
      <c r="E846" s="143" t="b">
        <f t="shared" si="364"/>
        <v>0</v>
      </c>
      <c r="F846" s="137" t="str">
        <f t="shared" si="365"/>
        <v/>
      </c>
      <c r="G846" s="138"/>
      <c r="H846" s="139"/>
      <c r="I846" s="138"/>
      <c r="J846" s="139"/>
      <c r="K846" s="138"/>
      <c r="L846" s="139"/>
      <c r="M846" s="140" t="str">
        <f t="shared" si="366"/>
        <v/>
      </c>
      <c r="N846" s="534"/>
      <c r="O846" s="534"/>
      <c r="P846" s="521"/>
      <c r="Q846" s="513">
        <f t="shared" si="367"/>
        <v>0</v>
      </c>
      <c r="R846" s="499" t="str">
        <f t="shared" si="368"/>
        <v/>
      </c>
      <c r="T846" s="522">
        <f t="shared" si="369"/>
        <v>0</v>
      </c>
      <c r="U846" s="523">
        <f t="shared" si="370"/>
        <v>0</v>
      </c>
      <c r="V846" s="522">
        <f t="shared" si="371"/>
        <v>0</v>
      </c>
      <c r="W846" s="523">
        <f t="shared" si="372"/>
        <v>0</v>
      </c>
      <c r="X846" s="522">
        <f t="shared" si="373"/>
        <v>0</v>
      </c>
      <c r="Y846" s="523">
        <f t="shared" si="374"/>
        <v>0</v>
      </c>
      <c r="AA846" s="517"/>
      <c r="AB846" s="517" t="e">
        <f t="shared" si="375"/>
        <v>#VALUE!</v>
      </c>
      <c r="AC846" s="524"/>
      <c r="AE846" s="519"/>
      <c r="AF846" s="519"/>
      <c r="AH846" s="499" t="str">
        <f t="shared" si="376"/>
        <v/>
      </c>
    </row>
    <row r="847" spans="1:34" x14ac:dyDescent="0.2">
      <c r="A847" s="134"/>
      <c r="B847" s="178" t="str">
        <f t="shared" si="377"/>
        <v/>
      </c>
      <c r="C847" s="128" t="b">
        <f t="shared" si="363"/>
        <v>0</v>
      </c>
      <c r="D847" s="136"/>
      <c r="E847" s="143" t="b">
        <f t="shared" si="364"/>
        <v>0</v>
      </c>
      <c r="F847" s="137" t="str">
        <f t="shared" si="365"/>
        <v/>
      </c>
      <c r="G847" s="138"/>
      <c r="H847" s="139"/>
      <c r="I847" s="138"/>
      <c r="J847" s="139"/>
      <c r="K847" s="138"/>
      <c r="L847" s="139"/>
      <c r="M847" s="140" t="str">
        <f t="shared" si="366"/>
        <v/>
      </c>
      <c r="N847" s="534"/>
      <c r="O847" s="534"/>
      <c r="P847" s="521"/>
      <c r="Q847" s="513">
        <f t="shared" si="367"/>
        <v>0</v>
      </c>
      <c r="R847" s="499" t="str">
        <f t="shared" si="368"/>
        <v/>
      </c>
      <c r="T847" s="522">
        <f t="shared" si="369"/>
        <v>0</v>
      </c>
      <c r="U847" s="523">
        <f t="shared" si="370"/>
        <v>0</v>
      </c>
      <c r="V847" s="522">
        <f t="shared" si="371"/>
        <v>0</v>
      </c>
      <c r="W847" s="523">
        <f t="shared" si="372"/>
        <v>0</v>
      </c>
      <c r="X847" s="522">
        <f t="shared" si="373"/>
        <v>0</v>
      </c>
      <c r="Y847" s="523">
        <f t="shared" si="374"/>
        <v>0</v>
      </c>
      <c r="AA847" s="517"/>
      <c r="AB847" s="517" t="e">
        <f t="shared" si="375"/>
        <v>#VALUE!</v>
      </c>
      <c r="AC847" s="524"/>
      <c r="AE847" s="519"/>
      <c r="AF847" s="519"/>
      <c r="AH847" s="499" t="str">
        <f t="shared" si="376"/>
        <v/>
      </c>
    </row>
    <row r="848" spans="1:34" x14ac:dyDescent="0.2">
      <c r="A848" s="134"/>
      <c r="B848" s="178" t="str">
        <f t="shared" si="377"/>
        <v/>
      </c>
      <c r="C848" s="128" t="b">
        <f t="shared" si="363"/>
        <v>0</v>
      </c>
      <c r="D848" s="136"/>
      <c r="E848" s="143" t="b">
        <f t="shared" si="364"/>
        <v>0</v>
      </c>
      <c r="F848" s="137" t="str">
        <f t="shared" si="365"/>
        <v/>
      </c>
      <c r="G848" s="138"/>
      <c r="H848" s="139"/>
      <c r="I848" s="138"/>
      <c r="J848" s="139"/>
      <c r="K848" s="138"/>
      <c r="L848" s="139"/>
      <c r="M848" s="140" t="str">
        <f t="shared" si="366"/>
        <v/>
      </c>
      <c r="N848" s="534"/>
      <c r="O848" s="534"/>
      <c r="P848" s="521"/>
      <c r="Q848" s="513">
        <f t="shared" si="367"/>
        <v>0</v>
      </c>
      <c r="R848" s="499" t="str">
        <f t="shared" si="368"/>
        <v/>
      </c>
      <c r="T848" s="522">
        <f t="shared" si="369"/>
        <v>0</v>
      </c>
      <c r="U848" s="523">
        <f t="shared" si="370"/>
        <v>0</v>
      </c>
      <c r="V848" s="522">
        <f t="shared" si="371"/>
        <v>0</v>
      </c>
      <c r="W848" s="523">
        <f t="shared" si="372"/>
        <v>0</v>
      </c>
      <c r="X848" s="522">
        <f t="shared" si="373"/>
        <v>0</v>
      </c>
      <c r="Y848" s="523">
        <f t="shared" si="374"/>
        <v>0</v>
      </c>
      <c r="AA848" s="517"/>
      <c r="AB848" s="517" t="e">
        <f t="shared" si="375"/>
        <v>#VALUE!</v>
      </c>
      <c r="AC848" s="524"/>
      <c r="AE848" s="519"/>
      <c r="AF848" s="519"/>
      <c r="AH848" s="499" t="str">
        <f t="shared" si="376"/>
        <v/>
      </c>
    </row>
    <row r="849" spans="1:34" x14ac:dyDescent="0.2">
      <c r="A849" s="134"/>
      <c r="B849" s="178" t="str">
        <f t="shared" si="377"/>
        <v/>
      </c>
      <c r="C849" s="128" t="b">
        <f t="shared" si="363"/>
        <v>0</v>
      </c>
      <c r="D849" s="136"/>
      <c r="E849" s="143" t="b">
        <f t="shared" si="364"/>
        <v>0</v>
      </c>
      <c r="F849" s="137" t="str">
        <f t="shared" si="365"/>
        <v/>
      </c>
      <c r="G849" s="138"/>
      <c r="H849" s="139"/>
      <c r="I849" s="138"/>
      <c r="J849" s="139"/>
      <c r="K849" s="138"/>
      <c r="L849" s="139"/>
      <c r="M849" s="140" t="str">
        <f t="shared" si="366"/>
        <v/>
      </c>
      <c r="N849" s="534"/>
      <c r="O849" s="534"/>
      <c r="P849" s="521"/>
      <c r="Q849" s="513">
        <f t="shared" si="367"/>
        <v>0</v>
      </c>
      <c r="R849" s="499" t="str">
        <f t="shared" si="368"/>
        <v/>
      </c>
      <c r="T849" s="522">
        <f t="shared" si="369"/>
        <v>0</v>
      </c>
      <c r="U849" s="523">
        <f t="shared" si="370"/>
        <v>0</v>
      </c>
      <c r="V849" s="522">
        <f t="shared" si="371"/>
        <v>0</v>
      </c>
      <c r="W849" s="523">
        <f t="shared" si="372"/>
        <v>0</v>
      </c>
      <c r="X849" s="522">
        <f t="shared" si="373"/>
        <v>0</v>
      </c>
      <c r="Y849" s="523">
        <f t="shared" si="374"/>
        <v>0</v>
      </c>
      <c r="AA849" s="517"/>
      <c r="AB849" s="517" t="e">
        <f t="shared" si="375"/>
        <v>#VALUE!</v>
      </c>
      <c r="AC849" s="524"/>
      <c r="AE849" s="519"/>
      <c r="AF849" s="519"/>
      <c r="AH849" s="499" t="str">
        <f t="shared" si="376"/>
        <v/>
      </c>
    </row>
    <row r="850" spans="1:34" x14ac:dyDescent="0.2">
      <c r="A850" s="134"/>
      <c r="B850" s="178" t="str">
        <f t="shared" si="377"/>
        <v/>
      </c>
      <c r="C850" s="128" t="b">
        <f t="shared" si="363"/>
        <v>0</v>
      </c>
      <c r="D850" s="136"/>
      <c r="E850" s="143" t="b">
        <f t="shared" si="364"/>
        <v>0</v>
      </c>
      <c r="F850" s="137" t="str">
        <f t="shared" si="365"/>
        <v/>
      </c>
      <c r="G850" s="138"/>
      <c r="H850" s="139"/>
      <c r="I850" s="138"/>
      <c r="J850" s="139"/>
      <c r="K850" s="138"/>
      <c r="L850" s="139"/>
      <c r="M850" s="140" t="str">
        <f t="shared" si="366"/>
        <v/>
      </c>
      <c r="N850" s="534"/>
      <c r="O850" s="534"/>
      <c r="P850" s="521"/>
      <c r="Q850" s="513">
        <f t="shared" si="367"/>
        <v>0</v>
      </c>
      <c r="R850" s="499" t="str">
        <f t="shared" si="368"/>
        <v/>
      </c>
      <c r="T850" s="522">
        <f t="shared" si="369"/>
        <v>0</v>
      </c>
      <c r="U850" s="523">
        <f t="shared" si="370"/>
        <v>0</v>
      </c>
      <c r="V850" s="522">
        <f t="shared" si="371"/>
        <v>0</v>
      </c>
      <c r="W850" s="523">
        <f t="shared" si="372"/>
        <v>0</v>
      </c>
      <c r="X850" s="522">
        <f t="shared" si="373"/>
        <v>0</v>
      </c>
      <c r="Y850" s="523">
        <f t="shared" si="374"/>
        <v>0</v>
      </c>
      <c r="AA850" s="517"/>
      <c r="AB850" s="517" t="e">
        <f t="shared" si="375"/>
        <v>#VALUE!</v>
      </c>
      <c r="AC850" s="524"/>
      <c r="AE850" s="519"/>
      <c r="AF850" s="519"/>
      <c r="AH850" s="499" t="str">
        <f t="shared" si="376"/>
        <v/>
      </c>
    </row>
    <row r="851" spans="1:34" x14ac:dyDescent="0.2">
      <c r="A851" s="134"/>
      <c r="B851" s="178" t="str">
        <f t="shared" si="377"/>
        <v/>
      </c>
      <c r="C851" s="128" t="b">
        <f t="shared" si="363"/>
        <v>0</v>
      </c>
      <c r="D851" s="136"/>
      <c r="E851" s="143" t="b">
        <f t="shared" si="364"/>
        <v>0</v>
      </c>
      <c r="F851" s="137" t="str">
        <f t="shared" si="365"/>
        <v/>
      </c>
      <c r="G851" s="138"/>
      <c r="H851" s="139"/>
      <c r="I851" s="138"/>
      <c r="J851" s="139"/>
      <c r="K851" s="138"/>
      <c r="L851" s="139"/>
      <c r="M851" s="140" t="str">
        <f t="shared" si="366"/>
        <v/>
      </c>
      <c r="N851" s="534"/>
      <c r="O851" s="534"/>
      <c r="P851" s="521"/>
      <c r="Q851" s="513">
        <f t="shared" si="367"/>
        <v>0</v>
      </c>
      <c r="R851" s="499" t="str">
        <f t="shared" si="368"/>
        <v/>
      </c>
      <c r="T851" s="522">
        <f t="shared" si="369"/>
        <v>0</v>
      </c>
      <c r="U851" s="523">
        <f t="shared" si="370"/>
        <v>0</v>
      </c>
      <c r="V851" s="522">
        <f t="shared" si="371"/>
        <v>0</v>
      </c>
      <c r="W851" s="523">
        <f t="shared" si="372"/>
        <v>0</v>
      </c>
      <c r="X851" s="522">
        <f t="shared" si="373"/>
        <v>0</v>
      </c>
      <c r="Y851" s="523">
        <f t="shared" si="374"/>
        <v>0</v>
      </c>
      <c r="AA851" s="517"/>
      <c r="AB851" s="517" t="e">
        <f t="shared" si="375"/>
        <v>#VALUE!</v>
      </c>
      <c r="AC851" s="524"/>
      <c r="AE851" s="519"/>
      <c r="AF851" s="519"/>
      <c r="AH851" s="499" t="str">
        <f t="shared" si="376"/>
        <v/>
      </c>
    </row>
    <row r="852" spans="1:34" x14ac:dyDescent="0.2">
      <c r="A852" s="134"/>
      <c r="B852" s="178" t="str">
        <f t="shared" si="377"/>
        <v/>
      </c>
      <c r="C852" s="128" t="b">
        <f t="shared" si="363"/>
        <v>0</v>
      </c>
      <c r="D852" s="136"/>
      <c r="E852" s="143" t="b">
        <f t="shared" si="364"/>
        <v>0</v>
      </c>
      <c r="F852" s="137" t="str">
        <f t="shared" si="365"/>
        <v/>
      </c>
      <c r="G852" s="138"/>
      <c r="H852" s="139"/>
      <c r="I852" s="138"/>
      <c r="J852" s="139"/>
      <c r="K852" s="138"/>
      <c r="L852" s="139"/>
      <c r="M852" s="140" t="str">
        <f t="shared" si="366"/>
        <v/>
      </c>
      <c r="N852" s="534"/>
      <c r="O852" s="534"/>
      <c r="P852" s="521"/>
      <c r="Q852" s="513">
        <f t="shared" si="367"/>
        <v>0</v>
      </c>
      <c r="R852" s="499" t="str">
        <f t="shared" si="368"/>
        <v/>
      </c>
      <c r="T852" s="522">
        <f t="shared" si="369"/>
        <v>0</v>
      </c>
      <c r="U852" s="523">
        <f t="shared" si="370"/>
        <v>0</v>
      </c>
      <c r="V852" s="522">
        <f t="shared" si="371"/>
        <v>0</v>
      </c>
      <c r="W852" s="523">
        <f t="shared" si="372"/>
        <v>0</v>
      </c>
      <c r="X852" s="522">
        <f t="shared" si="373"/>
        <v>0</v>
      </c>
      <c r="Y852" s="523">
        <f t="shared" si="374"/>
        <v>0</v>
      </c>
      <c r="AA852" s="517"/>
      <c r="AB852" s="517" t="e">
        <f t="shared" si="375"/>
        <v>#VALUE!</v>
      </c>
      <c r="AC852" s="524"/>
      <c r="AE852" s="519"/>
      <c r="AF852" s="519"/>
      <c r="AH852" s="499" t="str">
        <f t="shared" si="376"/>
        <v/>
      </c>
    </row>
    <row r="853" spans="1:34" x14ac:dyDescent="0.2">
      <c r="A853" s="134"/>
      <c r="B853" s="178" t="str">
        <f t="shared" si="377"/>
        <v/>
      </c>
      <c r="C853" s="128" t="b">
        <f t="shared" si="363"/>
        <v>0</v>
      </c>
      <c r="D853" s="136"/>
      <c r="E853" s="143" t="b">
        <f t="shared" si="364"/>
        <v>0</v>
      </c>
      <c r="F853" s="137" t="str">
        <f t="shared" si="365"/>
        <v/>
      </c>
      <c r="G853" s="138"/>
      <c r="H853" s="139"/>
      <c r="I853" s="138"/>
      <c r="J853" s="139"/>
      <c r="K853" s="138"/>
      <c r="L853" s="139"/>
      <c r="M853" s="140" t="str">
        <f t="shared" si="366"/>
        <v/>
      </c>
      <c r="N853" s="534"/>
      <c r="O853" s="534"/>
      <c r="P853" s="521"/>
      <c r="Q853" s="513">
        <f t="shared" si="367"/>
        <v>0</v>
      </c>
      <c r="R853" s="499" t="str">
        <f t="shared" si="368"/>
        <v/>
      </c>
      <c r="T853" s="522">
        <f t="shared" si="369"/>
        <v>0</v>
      </c>
      <c r="U853" s="523">
        <f t="shared" si="370"/>
        <v>0</v>
      </c>
      <c r="V853" s="522">
        <f t="shared" si="371"/>
        <v>0</v>
      </c>
      <c r="W853" s="523">
        <f t="shared" si="372"/>
        <v>0</v>
      </c>
      <c r="X853" s="522">
        <f t="shared" si="373"/>
        <v>0</v>
      </c>
      <c r="Y853" s="523">
        <f t="shared" si="374"/>
        <v>0</v>
      </c>
      <c r="AA853" s="517"/>
      <c r="AB853" s="517" t="e">
        <f t="shared" si="375"/>
        <v>#VALUE!</v>
      </c>
      <c r="AC853" s="524"/>
      <c r="AE853" s="519"/>
      <c r="AF853" s="519"/>
      <c r="AH853" s="499" t="str">
        <f t="shared" si="376"/>
        <v/>
      </c>
    </row>
    <row r="854" spans="1:34" x14ac:dyDescent="0.2">
      <c r="A854" s="134"/>
      <c r="B854" s="178" t="str">
        <f t="shared" si="377"/>
        <v/>
      </c>
      <c r="C854" s="128" t="b">
        <f t="shared" si="363"/>
        <v>0</v>
      </c>
      <c r="D854" s="136"/>
      <c r="E854" s="143" t="b">
        <f t="shared" si="364"/>
        <v>0</v>
      </c>
      <c r="F854" s="137" t="str">
        <f t="shared" si="365"/>
        <v/>
      </c>
      <c r="G854" s="138"/>
      <c r="H854" s="139"/>
      <c r="I854" s="138"/>
      <c r="J854" s="139"/>
      <c r="K854" s="138"/>
      <c r="L854" s="139"/>
      <c r="M854" s="140" t="str">
        <f t="shared" si="366"/>
        <v/>
      </c>
      <c r="N854" s="534"/>
      <c r="O854" s="534"/>
      <c r="P854" s="521"/>
      <c r="Q854" s="513">
        <f t="shared" si="367"/>
        <v>0</v>
      </c>
      <c r="R854" s="499" t="str">
        <f t="shared" si="368"/>
        <v/>
      </c>
      <c r="T854" s="522">
        <f t="shared" si="369"/>
        <v>0</v>
      </c>
      <c r="U854" s="523">
        <f t="shared" si="370"/>
        <v>0</v>
      </c>
      <c r="V854" s="522">
        <f t="shared" si="371"/>
        <v>0</v>
      </c>
      <c r="W854" s="523">
        <f t="shared" si="372"/>
        <v>0</v>
      </c>
      <c r="X854" s="522">
        <f t="shared" si="373"/>
        <v>0</v>
      </c>
      <c r="Y854" s="523">
        <f t="shared" si="374"/>
        <v>0</v>
      </c>
      <c r="AA854" s="517"/>
      <c r="AB854" s="517" t="e">
        <f t="shared" si="375"/>
        <v>#VALUE!</v>
      </c>
      <c r="AC854" s="524"/>
      <c r="AE854" s="519"/>
      <c r="AF854" s="519"/>
      <c r="AH854" s="499" t="str">
        <f t="shared" si="376"/>
        <v/>
      </c>
    </row>
    <row r="855" spans="1:34" x14ac:dyDescent="0.2">
      <c r="A855" s="134"/>
      <c r="B855" s="178" t="str">
        <f t="shared" si="377"/>
        <v/>
      </c>
      <c r="C855" s="128" t="b">
        <f t="shared" si="363"/>
        <v>0</v>
      </c>
      <c r="D855" s="136"/>
      <c r="E855" s="143" t="b">
        <f t="shared" si="364"/>
        <v>0</v>
      </c>
      <c r="F855" s="137" t="str">
        <f t="shared" si="365"/>
        <v/>
      </c>
      <c r="G855" s="138"/>
      <c r="H855" s="139"/>
      <c r="I855" s="138"/>
      <c r="J855" s="139"/>
      <c r="K855" s="138"/>
      <c r="L855" s="139"/>
      <c r="M855" s="140" t="str">
        <f t="shared" si="366"/>
        <v/>
      </c>
      <c r="N855" s="534"/>
      <c r="O855" s="534"/>
      <c r="P855" s="521"/>
      <c r="Q855" s="513">
        <f t="shared" si="367"/>
        <v>0</v>
      </c>
      <c r="R855" s="499" t="str">
        <f t="shared" si="368"/>
        <v/>
      </c>
      <c r="T855" s="522">
        <f t="shared" si="369"/>
        <v>0</v>
      </c>
      <c r="U855" s="523">
        <f t="shared" si="370"/>
        <v>0</v>
      </c>
      <c r="V855" s="522">
        <f t="shared" si="371"/>
        <v>0</v>
      </c>
      <c r="W855" s="523">
        <f t="shared" si="372"/>
        <v>0</v>
      </c>
      <c r="X855" s="522">
        <f t="shared" si="373"/>
        <v>0</v>
      </c>
      <c r="Y855" s="523">
        <f t="shared" si="374"/>
        <v>0</v>
      </c>
      <c r="AA855" s="517"/>
      <c r="AB855" s="517" t="e">
        <f t="shared" si="375"/>
        <v>#VALUE!</v>
      </c>
      <c r="AC855" s="524"/>
      <c r="AE855" s="519"/>
      <c r="AF855" s="519"/>
      <c r="AH855" s="499" t="str">
        <f t="shared" si="376"/>
        <v/>
      </c>
    </row>
    <row r="856" spans="1:34" x14ac:dyDescent="0.2">
      <c r="A856" s="134"/>
      <c r="B856" s="178" t="str">
        <f t="shared" si="377"/>
        <v/>
      </c>
      <c r="C856" s="128" t="b">
        <f t="shared" si="363"/>
        <v>0</v>
      </c>
      <c r="D856" s="136"/>
      <c r="E856" s="143" t="b">
        <f t="shared" si="364"/>
        <v>0</v>
      </c>
      <c r="F856" s="137" t="str">
        <f t="shared" si="365"/>
        <v/>
      </c>
      <c r="G856" s="138"/>
      <c r="H856" s="139"/>
      <c r="I856" s="138"/>
      <c r="J856" s="139"/>
      <c r="K856" s="138"/>
      <c r="L856" s="139"/>
      <c r="M856" s="140" t="str">
        <f t="shared" si="366"/>
        <v/>
      </c>
      <c r="N856" s="534"/>
      <c r="O856" s="534"/>
      <c r="P856" s="521"/>
      <c r="Q856" s="513">
        <f t="shared" si="367"/>
        <v>0</v>
      </c>
      <c r="R856" s="499" t="str">
        <f t="shared" si="368"/>
        <v/>
      </c>
      <c r="T856" s="522">
        <f t="shared" si="369"/>
        <v>0</v>
      </c>
      <c r="U856" s="523">
        <f t="shared" si="370"/>
        <v>0</v>
      </c>
      <c r="V856" s="522">
        <f t="shared" si="371"/>
        <v>0</v>
      </c>
      <c r="W856" s="523">
        <f t="shared" si="372"/>
        <v>0</v>
      </c>
      <c r="X856" s="522">
        <f t="shared" si="373"/>
        <v>0</v>
      </c>
      <c r="Y856" s="523">
        <f t="shared" si="374"/>
        <v>0</v>
      </c>
      <c r="AA856" s="517"/>
      <c r="AB856" s="517" t="e">
        <f t="shared" si="375"/>
        <v>#VALUE!</v>
      </c>
      <c r="AC856" s="524"/>
      <c r="AE856" s="519"/>
      <c r="AF856" s="519"/>
      <c r="AH856" s="499" t="str">
        <f t="shared" si="376"/>
        <v/>
      </c>
    </row>
    <row r="857" spans="1:34" x14ac:dyDescent="0.2">
      <c r="A857" s="134"/>
      <c r="B857" s="178" t="str">
        <f t="shared" si="377"/>
        <v/>
      </c>
      <c r="C857" s="128" t="b">
        <f t="shared" si="363"/>
        <v>0</v>
      </c>
      <c r="D857" s="136"/>
      <c r="E857" s="143" t="b">
        <f t="shared" si="364"/>
        <v>0</v>
      </c>
      <c r="F857" s="137" t="str">
        <f t="shared" si="365"/>
        <v/>
      </c>
      <c r="G857" s="138"/>
      <c r="H857" s="139"/>
      <c r="I857" s="138"/>
      <c r="J857" s="139"/>
      <c r="K857" s="138"/>
      <c r="L857" s="139"/>
      <c r="M857" s="140" t="str">
        <f t="shared" si="366"/>
        <v/>
      </c>
      <c r="N857" s="534"/>
      <c r="O857" s="534"/>
      <c r="P857" s="521"/>
      <c r="Q857" s="513">
        <f t="shared" si="367"/>
        <v>0</v>
      </c>
      <c r="R857" s="499" t="str">
        <f t="shared" si="368"/>
        <v/>
      </c>
      <c r="T857" s="522">
        <f t="shared" si="369"/>
        <v>0</v>
      </c>
      <c r="U857" s="523">
        <f t="shared" si="370"/>
        <v>0</v>
      </c>
      <c r="V857" s="522">
        <f t="shared" si="371"/>
        <v>0</v>
      </c>
      <c r="W857" s="523">
        <f t="shared" si="372"/>
        <v>0</v>
      </c>
      <c r="X857" s="522">
        <f t="shared" si="373"/>
        <v>0</v>
      </c>
      <c r="Y857" s="523">
        <f t="shared" si="374"/>
        <v>0</v>
      </c>
      <c r="AA857" s="517"/>
      <c r="AB857" s="517" t="e">
        <f t="shared" si="375"/>
        <v>#VALUE!</v>
      </c>
      <c r="AC857" s="524"/>
      <c r="AE857" s="519"/>
      <c r="AF857" s="519"/>
      <c r="AH857" s="499" t="str">
        <f t="shared" si="376"/>
        <v/>
      </c>
    </row>
    <row r="858" spans="1:34" x14ac:dyDescent="0.2">
      <c r="A858" s="134"/>
      <c r="B858" s="178" t="str">
        <f t="shared" si="377"/>
        <v/>
      </c>
      <c r="C858" s="128" t="b">
        <f t="shared" si="363"/>
        <v>0</v>
      </c>
      <c r="D858" s="136"/>
      <c r="E858" s="143" t="b">
        <f t="shared" si="364"/>
        <v>0</v>
      </c>
      <c r="F858" s="137" t="str">
        <f t="shared" si="365"/>
        <v/>
      </c>
      <c r="G858" s="138"/>
      <c r="H858" s="139"/>
      <c r="I858" s="138"/>
      <c r="J858" s="139"/>
      <c r="K858" s="138"/>
      <c r="L858" s="139"/>
      <c r="M858" s="140" t="str">
        <f t="shared" si="366"/>
        <v/>
      </c>
      <c r="N858" s="534"/>
      <c r="O858" s="534"/>
      <c r="P858" s="521"/>
      <c r="Q858" s="513">
        <f t="shared" si="367"/>
        <v>0</v>
      </c>
      <c r="R858" s="499" t="str">
        <f t="shared" si="368"/>
        <v/>
      </c>
      <c r="T858" s="522">
        <f t="shared" si="369"/>
        <v>0</v>
      </c>
      <c r="U858" s="523">
        <f t="shared" si="370"/>
        <v>0</v>
      </c>
      <c r="V858" s="522">
        <f t="shared" si="371"/>
        <v>0</v>
      </c>
      <c r="W858" s="523">
        <f t="shared" si="372"/>
        <v>0</v>
      </c>
      <c r="X858" s="522">
        <f t="shared" si="373"/>
        <v>0</v>
      </c>
      <c r="Y858" s="523">
        <f t="shared" si="374"/>
        <v>0</v>
      </c>
      <c r="AA858" s="517"/>
      <c r="AB858" s="517" t="e">
        <f t="shared" si="375"/>
        <v>#VALUE!</v>
      </c>
      <c r="AC858" s="524"/>
      <c r="AE858" s="519"/>
      <c r="AF858" s="519"/>
      <c r="AH858" s="499" t="str">
        <f t="shared" si="376"/>
        <v/>
      </c>
    </row>
    <row r="859" spans="1:34" x14ac:dyDescent="0.2">
      <c r="A859" s="134"/>
      <c r="B859" s="178" t="str">
        <f t="shared" si="377"/>
        <v/>
      </c>
      <c r="C859" s="128" t="b">
        <f t="shared" si="363"/>
        <v>0</v>
      </c>
      <c r="D859" s="136"/>
      <c r="E859" s="143" t="b">
        <f t="shared" si="364"/>
        <v>0</v>
      </c>
      <c r="F859" s="137" t="str">
        <f t="shared" si="365"/>
        <v/>
      </c>
      <c r="G859" s="138"/>
      <c r="H859" s="139"/>
      <c r="I859" s="138"/>
      <c r="J859" s="139"/>
      <c r="K859" s="138"/>
      <c r="L859" s="139"/>
      <c r="M859" s="140" t="str">
        <f t="shared" si="366"/>
        <v/>
      </c>
      <c r="N859" s="534"/>
      <c r="O859" s="534"/>
      <c r="P859" s="521"/>
      <c r="Q859" s="513">
        <f t="shared" si="367"/>
        <v>0</v>
      </c>
      <c r="R859" s="499" t="str">
        <f t="shared" si="368"/>
        <v/>
      </c>
      <c r="T859" s="522">
        <f t="shared" si="369"/>
        <v>0</v>
      </c>
      <c r="U859" s="523">
        <f t="shared" si="370"/>
        <v>0</v>
      </c>
      <c r="V859" s="522">
        <f t="shared" si="371"/>
        <v>0</v>
      </c>
      <c r="W859" s="523">
        <f t="shared" si="372"/>
        <v>0</v>
      </c>
      <c r="X859" s="522">
        <f t="shared" si="373"/>
        <v>0</v>
      </c>
      <c r="Y859" s="523">
        <f t="shared" si="374"/>
        <v>0</v>
      </c>
      <c r="AA859" s="517"/>
      <c r="AB859" s="517" t="e">
        <f t="shared" si="375"/>
        <v>#VALUE!</v>
      </c>
      <c r="AC859" s="524"/>
      <c r="AE859" s="519"/>
      <c r="AF859" s="519"/>
      <c r="AH859" s="499" t="str">
        <f t="shared" si="376"/>
        <v/>
      </c>
    </row>
    <row r="860" spans="1:34" x14ac:dyDescent="0.2">
      <c r="A860" s="134"/>
      <c r="B860" s="178" t="str">
        <f t="shared" si="377"/>
        <v/>
      </c>
      <c r="C860" s="128" t="b">
        <f t="shared" si="363"/>
        <v>0</v>
      </c>
      <c r="D860" s="136"/>
      <c r="E860" s="143" t="b">
        <f t="shared" si="364"/>
        <v>0</v>
      </c>
      <c r="F860" s="137" t="str">
        <f t="shared" si="365"/>
        <v/>
      </c>
      <c r="G860" s="138"/>
      <c r="H860" s="139"/>
      <c r="I860" s="138"/>
      <c r="J860" s="139"/>
      <c r="K860" s="138"/>
      <c r="L860" s="139"/>
      <c r="M860" s="140" t="str">
        <f t="shared" si="366"/>
        <v/>
      </c>
      <c r="N860" s="534"/>
      <c r="O860" s="534"/>
      <c r="P860" s="521"/>
      <c r="Q860" s="513">
        <f t="shared" si="367"/>
        <v>0</v>
      </c>
      <c r="R860" s="499" t="str">
        <f t="shared" si="368"/>
        <v/>
      </c>
      <c r="T860" s="522">
        <f t="shared" si="369"/>
        <v>0</v>
      </c>
      <c r="U860" s="523">
        <f t="shared" si="370"/>
        <v>0</v>
      </c>
      <c r="V860" s="522">
        <f t="shared" si="371"/>
        <v>0</v>
      </c>
      <c r="W860" s="523">
        <f t="shared" si="372"/>
        <v>0</v>
      </c>
      <c r="X860" s="522">
        <f t="shared" si="373"/>
        <v>0</v>
      </c>
      <c r="Y860" s="523">
        <f t="shared" si="374"/>
        <v>0</v>
      </c>
      <c r="AA860" s="517"/>
      <c r="AB860" s="517" t="e">
        <f t="shared" si="375"/>
        <v>#VALUE!</v>
      </c>
      <c r="AC860" s="524"/>
      <c r="AE860" s="519"/>
      <c r="AF860" s="519"/>
      <c r="AH860" s="499" t="str">
        <f t="shared" si="376"/>
        <v/>
      </c>
    </row>
    <row r="861" spans="1:34" ht="13.5" thickBot="1" x14ac:dyDescent="0.25">
      <c r="A861" s="179"/>
      <c r="B861" s="178" t="str">
        <f t="shared" si="377"/>
        <v/>
      </c>
      <c r="C861" s="128" t="b">
        <f t="shared" si="363"/>
        <v>0</v>
      </c>
      <c r="D861" s="180"/>
      <c r="E861" s="143" t="b">
        <f t="shared" si="364"/>
        <v>0</v>
      </c>
      <c r="F861" s="137" t="str">
        <f t="shared" si="365"/>
        <v/>
      </c>
      <c r="G861" s="138"/>
      <c r="H861" s="139"/>
      <c r="I861" s="138"/>
      <c r="J861" s="139"/>
      <c r="K861" s="138"/>
      <c r="L861" s="139"/>
      <c r="M861" s="140" t="str">
        <f t="shared" si="366"/>
        <v/>
      </c>
      <c r="N861" s="534"/>
      <c r="O861" s="534"/>
      <c r="P861" s="521"/>
      <c r="Q861" s="513">
        <f t="shared" si="367"/>
        <v>0</v>
      </c>
      <c r="R861" s="499" t="str">
        <f t="shared" si="368"/>
        <v/>
      </c>
      <c r="T861" s="522">
        <f t="shared" si="369"/>
        <v>0</v>
      </c>
      <c r="U861" s="523">
        <f t="shared" si="370"/>
        <v>0</v>
      </c>
      <c r="V861" s="522">
        <f t="shared" si="371"/>
        <v>0</v>
      </c>
      <c r="W861" s="523">
        <f t="shared" si="372"/>
        <v>0</v>
      </c>
      <c r="X861" s="522">
        <f t="shared" si="373"/>
        <v>0</v>
      </c>
      <c r="Y861" s="523">
        <f t="shared" si="374"/>
        <v>0</v>
      </c>
      <c r="AA861" s="517"/>
      <c r="AB861" s="517" t="e">
        <f t="shared" si="375"/>
        <v>#VALUE!</v>
      </c>
      <c r="AC861" s="524"/>
      <c r="AE861" s="519"/>
      <c r="AF861" s="519"/>
      <c r="AH861" s="499" t="str">
        <f t="shared" si="376"/>
        <v/>
      </c>
    </row>
    <row r="862" spans="1:34" ht="14.25" thickTop="1" thickBot="1" x14ac:dyDescent="0.25">
      <c r="A862" s="163"/>
      <c r="B862" s="164" t="str">
        <f t="shared" si="377"/>
        <v/>
      </c>
      <c r="C862" s="165"/>
      <c r="D862" s="166"/>
      <c r="E862" s="166"/>
      <c r="F862" s="167"/>
      <c r="G862" s="168"/>
      <c r="H862" s="168"/>
      <c r="I862" s="168"/>
      <c r="J862" s="168"/>
      <c r="K862" s="168"/>
      <c r="L862" s="168"/>
      <c r="M862" s="169" t="str">
        <f>IF(SUM(G862:L862)&gt;0.00001,M861+G862-H862+K862-L862,"")</f>
        <v/>
      </c>
      <c r="N862" s="534"/>
      <c r="O862" s="534"/>
      <c r="P862" s="521"/>
      <c r="Q862" s="513"/>
      <c r="T862" s="522">
        <f t="shared" si="369"/>
        <v>0</v>
      </c>
      <c r="U862" s="523">
        <f t="shared" si="370"/>
        <v>0</v>
      </c>
      <c r="V862" s="522">
        <f t="shared" si="371"/>
        <v>0</v>
      </c>
      <c r="W862" s="523">
        <f t="shared" si="372"/>
        <v>0</v>
      </c>
      <c r="X862" s="522">
        <f t="shared" si="373"/>
        <v>0</v>
      </c>
      <c r="Y862" s="523">
        <f t="shared" si="374"/>
        <v>0</v>
      </c>
      <c r="AA862" s="517"/>
      <c r="AB862" s="517"/>
      <c r="AC862" s="530"/>
      <c r="AE862" s="519"/>
      <c r="AF862" s="519"/>
      <c r="AH862" s="499" t="str">
        <f t="shared" si="376"/>
        <v/>
      </c>
    </row>
    <row r="863" spans="1:34" ht="13.5" thickTop="1" x14ac:dyDescent="0.2">
      <c r="A863" s="702" t="s">
        <v>15</v>
      </c>
      <c r="B863" s="703"/>
      <c r="C863" s="703"/>
      <c r="D863" s="703"/>
      <c r="E863" s="703"/>
      <c r="F863" s="703"/>
      <c r="G863" s="708" t="s">
        <v>9</v>
      </c>
      <c r="H863" s="708"/>
      <c r="I863" s="697" t="str">
        <f>I8</f>
        <v>BANCA XXXX</v>
      </c>
      <c r="J863" s="698"/>
      <c r="K863" s="696" t="str">
        <f>K8</f>
        <v>BANCA Agricola pop</v>
      </c>
      <c r="L863" s="696"/>
      <c r="M863" s="692" t="s">
        <v>7</v>
      </c>
      <c r="N863" s="505"/>
      <c r="O863" s="505"/>
      <c r="P863" s="521"/>
      <c r="Q863" s="513"/>
      <c r="T863" s="522" t="str">
        <f t="shared" si="369"/>
        <v>C A S S A</v>
      </c>
      <c r="U863" s="523">
        <f t="shared" si="370"/>
        <v>0</v>
      </c>
      <c r="V863" s="522" t="str">
        <f t="shared" si="371"/>
        <v>BANCA XXXX</v>
      </c>
      <c r="W863" s="523">
        <f t="shared" si="372"/>
        <v>0</v>
      </c>
      <c r="X863" s="522" t="str">
        <f t="shared" si="373"/>
        <v>BANCA Agricola pop</v>
      </c>
      <c r="Y863" s="523">
        <f t="shared" si="374"/>
        <v>0</v>
      </c>
      <c r="AA863" s="517"/>
      <c r="AB863" s="517"/>
      <c r="AC863" s="530"/>
      <c r="AE863" s="519"/>
      <c r="AF863" s="519"/>
      <c r="AH863" s="499" t="str">
        <f t="shared" si="376"/>
        <v/>
      </c>
    </row>
    <row r="864" spans="1:34" x14ac:dyDescent="0.2">
      <c r="A864" s="704"/>
      <c r="B864" s="705"/>
      <c r="C864" s="705"/>
      <c r="D864" s="705"/>
      <c r="E864" s="705"/>
      <c r="F864" s="705"/>
      <c r="G864" s="152" t="s">
        <v>2</v>
      </c>
      <c r="H864" s="152" t="s">
        <v>3</v>
      </c>
      <c r="I864" s="152" t="s">
        <v>2</v>
      </c>
      <c r="J864" s="152" t="s">
        <v>3</v>
      </c>
      <c r="K864" s="152" t="s">
        <v>2</v>
      </c>
      <c r="L864" s="152" t="s">
        <v>3</v>
      </c>
      <c r="M864" s="693"/>
      <c r="N864" s="505"/>
      <c r="O864" s="505"/>
      <c r="P864" s="521"/>
      <c r="Q864" s="513"/>
      <c r="T864" s="522" t="str">
        <f t="shared" si="369"/>
        <v>ENTRATE</v>
      </c>
      <c r="U864" s="523" t="str">
        <f t="shared" si="370"/>
        <v>USCITE</v>
      </c>
      <c r="V864" s="522" t="str">
        <f t="shared" si="371"/>
        <v>ENTRATE</v>
      </c>
      <c r="W864" s="523" t="str">
        <f t="shared" si="372"/>
        <v>USCITE</v>
      </c>
      <c r="X864" s="522" t="str">
        <f t="shared" si="373"/>
        <v>ENTRATE</v>
      </c>
      <c r="Y864" s="523" t="str">
        <f t="shared" si="374"/>
        <v>USCITE</v>
      </c>
      <c r="AA864" s="517"/>
      <c r="AB864" s="517"/>
      <c r="AC864" s="530"/>
      <c r="AE864" s="519"/>
      <c r="AF864" s="519"/>
      <c r="AH864" s="499" t="str">
        <f t="shared" si="376"/>
        <v/>
      </c>
    </row>
    <row r="865" spans="1:34" x14ac:dyDescent="0.2">
      <c r="A865" s="694" t="s">
        <v>12</v>
      </c>
      <c r="B865" s="695"/>
      <c r="C865" s="695"/>
      <c r="D865" s="695"/>
      <c r="E865" s="695"/>
      <c r="F865" s="695"/>
      <c r="G865" s="153">
        <f t="shared" ref="G865:L865" si="378">SUM(G836:G861)</f>
        <v>0</v>
      </c>
      <c r="H865" s="153">
        <f t="shared" si="378"/>
        <v>0</v>
      </c>
      <c r="I865" s="153">
        <f t="shared" si="378"/>
        <v>0</v>
      </c>
      <c r="J865" s="153">
        <f t="shared" si="378"/>
        <v>0</v>
      </c>
      <c r="K865" s="153">
        <f t="shared" si="378"/>
        <v>0</v>
      </c>
      <c r="L865" s="153">
        <f t="shared" si="378"/>
        <v>0</v>
      </c>
      <c r="M865" s="154">
        <f>G865-H865+I865-J865+K865-L865</f>
        <v>0</v>
      </c>
      <c r="N865" s="534"/>
      <c r="O865" s="534"/>
      <c r="P865" s="521"/>
      <c r="Q865" s="513"/>
      <c r="T865" s="522">
        <f t="shared" si="369"/>
        <v>0</v>
      </c>
      <c r="U865" s="523">
        <f t="shared" si="370"/>
        <v>0</v>
      </c>
      <c r="V865" s="522">
        <f t="shared" si="371"/>
        <v>0</v>
      </c>
      <c r="W865" s="523">
        <f t="shared" si="372"/>
        <v>0</v>
      </c>
      <c r="X865" s="522">
        <f t="shared" si="373"/>
        <v>0</v>
      </c>
      <c r="Y865" s="523">
        <f t="shared" si="374"/>
        <v>0</v>
      </c>
      <c r="AA865" s="517"/>
      <c r="AB865" s="517"/>
      <c r="AC865" s="530"/>
      <c r="AE865" s="519"/>
      <c r="AF865" s="519"/>
      <c r="AH865" s="499" t="str">
        <f t="shared" si="376"/>
        <v/>
      </c>
    </row>
    <row r="866" spans="1:34" x14ac:dyDescent="0.2">
      <c r="A866" s="694" t="s">
        <v>14</v>
      </c>
      <c r="B866" s="695"/>
      <c r="C866" s="695"/>
      <c r="D866" s="695"/>
      <c r="E866" s="695"/>
      <c r="F866" s="695"/>
      <c r="G866" s="153">
        <f t="shared" ref="G866:M866" si="379">G834</f>
        <v>434.24</v>
      </c>
      <c r="H866" s="153">
        <f t="shared" si="379"/>
        <v>0</v>
      </c>
      <c r="I866" s="153">
        <f t="shared" si="379"/>
        <v>17740.45</v>
      </c>
      <c r="J866" s="153">
        <f t="shared" si="379"/>
        <v>29.94</v>
      </c>
      <c r="K866" s="153">
        <f t="shared" si="379"/>
        <v>95.99</v>
      </c>
      <c r="L866" s="153">
        <f t="shared" si="379"/>
        <v>0</v>
      </c>
      <c r="M866" s="154">
        <f t="shared" si="379"/>
        <v>18240.740000000005</v>
      </c>
      <c r="N866" s="534"/>
      <c r="O866" s="534"/>
      <c r="P866" s="521"/>
      <c r="Q866" s="513"/>
      <c r="T866" s="522">
        <f t="shared" si="369"/>
        <v>434.24</v>
      </c>
      <c r="U866" s="523">
        <f t="shared" si="370"/>
        <v>0</v>
      </c>
      <c r="V866" s="522">
        <f t="shared" si="371"/>
        <v>17740.45</v>
      </c>
      <c r="W866" s="523">
        <f t="shared" si="372"/>
        <v>29.94</v>
      </c>
      <c r="X866" s="522">
        <f t="shared" si="373"/>
        <v>95.99</v>
      </c>
      <c r="Y866" s="523">
        <f t="shared" si="374"/>
        <v>0</v>
      </c>
      <c r="AA866" s="517"/>
      <c r="AB866" s="517"/>
      <c r="AC866" s="530"/>
      <c r="AE866" s="519"/>
      <c r="AF866" s="519"/>
      <c r="AH866" s="499" t="str">
        <f t="shared" si="376"/>
        <v/>
      </c>
    </row>
    <row r="867" spans="1:34" x14ac:dyDescent="0.2">
      <c r="A867" s="700" t="s">
        <v>13</v>
      </c>
      <c r="B867" s="701"/>
      <c r="C867" s="701"/>
      <c r="D867" s="701"/>
      <c r="E867" s="701"/>
      <c r="F867" s="701"/>
      <c r="G867" s="153">
        <f t="shared" ref="G867:M867" si="380">G865+G866</f>
        <v>434.24</v>
      </c>
      <c r="H867" s="153">
        <f t="shared" si="380"/>
        <v>0</v>
      </c>
      <c r="I867" s="153">
        <f t="shared" si="380"/>
        <v>17740.45</v>
      </c>
      <c r="J867" s="153">
        <f t="shared" si="380"/>
        <v>29.94</v>
      </c>
      <c r="K867" s="153">
        <f t="shared" si="380"/>
        <v>95.99</v>
      </c>
      <c r="L867" s="153">
        <f t="shared" si="380"/>
        <v>0</v>
      </c>
      <c r="M867" s="154">
        <f t="shared" si="380"/>
        <v>18240.740000000005</v>
      </c>
      <c r="N867" s="534"/>
      <c r="O867" s="534"/>
      <c r="P867" s="521"/>
      <c r="Q867" s="513"/>
      <c r="T867" s="522">
        <f t="shared" si="369"/>
        <v>434.24</v>
      </c>
      <c r="U867" s="523">
        <f t="shared" si="370"/>
        <v>0</v>
      </c>
      <c r="V867" s="522">
        <f t="shared" si="371"/>
        <v>17740.45</v>
      </c>
      <c r="W867" s="523">
        <f t="shared" si="372"/>
        <v>29.94</v>
      </c>
      <c r="X867" s="522">
        <f t="shared" si="373"/>
        <v>95.99</v>
      </c>
      <c r="Y867" s="523">
        <f t="shared" si="374"/>
        <v>0</v>
      </c>
      <c r="AA867" s="517"/>
      <c r="AB867" s="517"/>
      <c r="AC867" s="530"/>
      <c r="AE867" s="519"/>
      <c r="AF867" s="519"/>
      <c r="AH867" s="499" t="str">
        <f t="shared" si="376"/>
        <v/>
      </c>
    </row>
    <row r="868" spans="1:34" ht="13.5" thickBot="1" x14ac:dyDescent="0.25">
      <c r="A868" s="706" t="s">
        <v>16</v>
      </c>
      <c r="B868" s="707"/>
      <c r="C868" s="707"/>
      <c r="D868" s="707"/>
      <c r="E868" s="707"/>
      <c r="F868" s="707"/>
      <c r="G868" s="699">
        <f>G867-H867</f>
        <v>434.24</v>
      </c>
      <c r="H868" s="699"/>
      <c r="I868" s="699">
        <f>I867-J867</f>
        <v>17710.510000000002</v>
      </c>
      <c r="J868" s="699"/>
      <c r="K868" s="699">
        <f>K867-L867</f>
        <v>95.99</v>
      </c>
      <c r="L868" s="699"/>
      <c r="M868" s="155">
        <f>G868+I868+K868</f>
        <v>18240.740000000005</v>
      </c>
      <c r="N868" s="536"/>
      <c r="O868" s="536"/>
      <c r="P868" s="521"/>
      <c r="Q868" s="513"/>
      <c r="T868" s="522">
        <f t="shared" si="369"/>
        <v>434.24</v>
      </c>
      <c r="U868" s="523">
        <f t="shared" si="370"/>
        <v>0</v>
      </c>
      <c r="V868" s="522">
        <f t="shared" si="371"/>
        <v>17710.510000000002</v>
      </c>
      <c r="W868" s="523">
        <f t="shared" si="372"/>
        <v>0</v>
      </c>
      <c r="X868" s="522">
        <f t="shared" si="373"/>
        <v>95.99</v>
      </c>
      <c r="Y868" s="523">
        <f t="shared" si="374"/>
        <v>0</v>
      </c>
      <c r="AA868" s="517"/>
      <c r="AB868" s="517"/>
      <c r="AC868" s="530"/>
      <c r="AE868" s="519"/>
      <c r="AF868" s="519"/>
      <c r="AH868" s="499" t="str">
        <f t="shared" si="376"/>
        <v/>
      </c>
    </row>
    <row r="869" spans="1:34" ht="13.5" thickTop="1" x14ac:dyDescent="0.2">
      <c r="A869" s="160"/>
      <c r="B869" s="156" t="str">
        <f>IF(Q869&gt;0.00001,B861+1,"")</f>
        <v/>
      </c>
      <c r="C869" s="128" t="b">
        <f t="shared" ref="C869:C894" si="381">IF(G869+I869+K869&gt;0,"e",IF(H869+J869+L869&gt;0,"u",IF(G869+H869+I869+J869+K869+L869&lt;0,"")))</f>
        <v>0</v>
      </c>
      <c r="D869" s="161"/>
      <c r="E869" s="143" t="b">
        <f t="shared" ref="E869:E894" si="382">IF(Q869&gt;0.0001,1)</f>
        <v>0</v>
      </c>
      <c r="F869" s="137" t="str">
        <f t="shared" ref="F869:F894" si="383">AH869</f>
        <v/>
      </c>
      <c r="G869" s="157"/>
      <c r="H869" s="158"/>
      <c r="I869" s="157"/>
      <c r="J869" s="158"/>
      <c r="K869" s="157"/>
      <c r="L869" s="158"/>
      <c r="M869" s="159" t="str">
        <f t="shared" ref="M869:M894" si="384">IF(SUM(G869:L869)&gt;0.00001,M868+G869-H869+I869-J869+K869-L869,"")</f>
        <v/>
      </c>
      <c r="N869" s="534"/>
      <c r="O869" s="534"/>
      <c r="P869" s="521"/>
      <c r="Q869" s="513">
        <f t="shared" ref="Q869:Q894" si="385">SUM(G869:L869)</f>
        <v>0</v>
      </c>
      <c r="R869" s="499" t="str">
        <f t="shared" ref="R869:R894" si="386">LEFT(F869,2)</f>
        <v/>
      </c>
      <c r="T869" s="522">
        <f t="shared" si="369"/>
        <v>0</v>
      </c>
      <c r="U869" s="523">
        <f t="shared" si="370"/>
        <v>0</v>
      </c>
      <c r="V869" s="522">
        <f t="shared" si="371"/>
        <v>0</v>
      </c>
      <c r="W869" s="523">
        <f t="shared" si="372"/>
        <v>0</v>
      </c>
      <c r="X869" s="522">
        <f t="shared" si="373"/>
        <v>0</v>
      </c>
      <c r="Y869" s="523">
        <f t="shared" si="374"/>
        <v>0</v>
      </c>
      <c r="AA869" s="517"/>
      <c r="AB869" s="517" t="e">
        <f t="shared" ref="AB869:AB894" si="387">$AA$11+M869</f>
        <v>#VALUE!</v>
      </c>
      <c r="AC869" s="524"/>
      <c r="AE869" s="519"/>
      <c r="AF869" s="519"/>
      <c r="AH869" s="499" t="str">
        <f t="shared" si="376"/>
        <v/>
      </c>
    </row>
    <row r="870" spans="1:34" x14ac:dyDescent="0.2">
      <c r="A870" s="134"/>
      <c r="B870" s="135" t="str">
        <f t="shared" ref="B870:B895" si="388">IF(Q870&gt;0.00001,B869+1,"")</f>
        <v/>
      </c>
      <c r="C870" s="128" t="b">
        <f t="shared" si="381"/>
        <v>0</v>
      </c>
      <c r="D870" s="136"/>
      <c r="E870" s="143" t="b">
        <f t="shared" si="382"/>
        <v>0</v>
      </c>
      <c r="F870" s="137" t="str">
        <f t="shared" si="383"/>
        <v/>
      </c>
      <c r="G870" s="138"/>
      <c r="H870" s="139"/>
      <c r="I870" s="138"/>
      <c r="J870" s="139"/>
      <c r="K870" s="138"/>
      <c r="L870" s="139"/>
      <c r="M870" s="140" t="str">
        <f t="shared" si="384"/>
        <v/>
      </c>
      <c r="N870" s="534"/>
      <c r="O870" s="534"/>
      <c r="P870" s="521"/>
      <c r="Q870" s="513">
        <f t="shared" si="385"/>
        <v>0</v>
      </c>
      <c r="R870" s="499" t="str">
        <f t="shared" si="386"/>
        <v/>
      </c>
      <c r="T870" s="522">
        <f t="shared" si="369"/>
        <v>0</v>
      </c>
      <c r="U870" s="523">
        <f t="shared" si="370"/>
        <v>0</v>
      </c>
      <c r="V870" s="522">
        <f t="shared" si="371"/>
        <v>0</v>
      </c>
      <c r="W870" s="523">
        <f t="shared" si="372"/>
        <v>0</v>
      </c>
      <c r="X870" s="522">
        <f t="shared" si="373"/>
        <v>0</v>
      </c>
      <c r="Y870" s="523">
        <f t="shared" si="374"/>
        <v>0</v>
      </c>
      <c r="AA870" s="517"/>
      <c r="AB870" s="517" t="e">
        <f t="shared" si="387"/>
        <v>#VALUE!</v>
      </c>
      <c r="AC870" s="524"/>
      <c r="AE870" s="519"/>
      <c r="AF870" s="519"/>
      <c r="AH870" s="499" t="str">
        <f t="shared" si="376"/>
        <v/>
      </c>
    </row>
    <row r="871" spans="1:34" x14ac:dyDescent="0.2">
      <c r="A871" s="134"/>
      <c r="B871" s="135" t="str">
        <f t="shared" si="388"/>
        <v/>
      </c>
      <c r="C871" s="128" t="b">
        <f t="shared" si="381"/>
        <v>0</v>
      </c>
      <c r="D871" s="136"/>
      <c r="E871" s="143" t="b">
        <f t="shared" si="382"/>
        <v>0</v>
      </c>
      <c r="F871" s="137" t="str">
        <f t="shared" si="383"/>
        <v/>
      </c>
      <c r="G871" s="138"/>
      <c r="H871" s="139"/>
      <c r="I871" s="138"/>
      <c r="J871" s="139"/>
      <c r="K871" s="138"/>
      <c r="L871" s="139"/>
      <c r="M871" s="140" t="str">
        <f t="shared" si="384"/>
        <v/>
      </c>
      <c r="N871" s="534"/>
      <c r="O871" s="534"/>
      <c r="P871" s="521"/>
      <c r="Q871" s="513">
        <f t="shared" si="385"/>
        <v>0</v>
      </c>
      <c r="R871" s="499" t="str">
        <f t="shared" si="386"/>
        <v/>
      </c>
      <c r="T871" s="522">
        <f t="shared" si="369"/>
        <v>0</v>
      </c>
      <c r="U871" s="523">
        <f t="shared" si="370"/>
        <v>0</v>
      </c>
      <c r="V871" s="522">
        <f t="shared" si="371"/>
        <v>0</v>
      </c>
      <c r="W871" s="523">
        <f t="shared" si="372"/>
        <v>0</v>
      </c>
      <c r="X871" s="522">
        <f t="shared" si="373"/>
        <v>0</v>
      </c>
      <c r="Y871" s="523">
        <f t="shared" si="374"/>
        <v>0</v>
      </c>
      <c r="AA871" s="517"/>
      <c r="AB871" s="517" t="e">
        <f t="shared" si="387"/>
        <v>#VALUE!</v>
      </c>
      <c r="AC871" s="524"/>
      <c r="AE871" s="519"/>
      <c r="AF871" s="519"/>
      <c r="AH871" s="499" t="str">
        <f t="shared" si="376"/>
        <v/>
      </c>
    </row>
    <row r="872" spans="1:34" x14ac:dyDescent="0.2">
      <c r="A872" s="134"/>
      <c r="B872" s="135" t="str">
        <f t="shared" si="388"/>
        <v/>
      </c>
      <c r="C872" s="128" t="b">
        <f t="shared" si="381"/>
        <v>0</v>
      </c>
      <c r="D872" s="136"/>
      <c r="E872" s="143" t="b">
        <f t="shared" si="382"/>
        <v>0</v>
      </c>
      <c r="F872" s="137" t="str">
        <f t="shared" si="383"/>
        <v/>
      </c>
      <c r="G872" s="138"/>
      <c r="H872" s="139"/>
      <c r="I872" s="138"/>
      <c r="J872" s="139"/>
      <c r="K872" s="138"/>
      <c r="L872" s="139"/>
      <c r="M872" s="140" t="str">
        <f t="shared" si="384"/>
        <v/>
      </c>
      <c r="N872" s="534"/>
      <c r="O872" s="534"/>
      <c r="P872" s="521"/>
      <c r="Q872" s="513">
        <f t="shared" si="385"/>
        <v>0</v>
      </c>
      <c r="R872" s="499" t="str">
        <f t="shared" si="386"/>
        <v/>
      </c>
      <c r="T872" s="522">
        <f t="shared" si="369"/>
        <v>0</v>
      </c>
      <c r="U872" s="523">
        <f t="shared" si="370"/>
        <v>0</v>
      </c>
      <c r="V872" s="522">
        <f t="shared" si="371"/>
        <v>0</v>
      </c>
      <c r="W872" s="523">
        <f t="shared" si="372"/>
        <v>0</v>
      </c>
      <c r="X872" s="522">
        <f t="shared" si="373"/>
        <v>0</v>
      </c>
      <c r="Y872" s="523">
        <f t="shared" si="374"/>
        <v>0</v>
      </c>
      <c r="AA872" s="517"/>
      <c r="AB872" s="517" t="e">
        <f t="shared" si="387"/>
        <v>#VALUE!</v>
      </c>
      <c r="AC872" s="524"/>
      <c r="AE872" s="519"/>
      <c r="AF872" s="519"/>
      <c r="AH872" s="499" t="str">
        <f t="shared" si="376"/>
        <v/>
      </c>
    </row>
    <row r="873" spans="1:34" x14ac:dyDescent="0.2">
      <c r="A873" s="134"/>
      <c r="B873" s="135" t="str">
        <f t="shared" si="388"/>
        <v/>
      </c>
      <c r="C873" s="128" t="b">
        <f t="shared" si="381"/>
        <v>0</v>
      </c>
      <c r="D873" s="136"/>
      <c r="E873" s="143" t="b">
        <f t="shared" si="382"/>
        <v>0</v>
      </c>
      <c r="F873" s="137" t="str">
        <f t="shared" si="383"/>
        <v/>
      </c>
      <c r="G873" s="138"/>
      <c r="H873" s="139"/>
      <c r="I873" s="138"/>
      <c r="J873" s="139"/>
      <c r="K873" s="138"/>
      <c r="L873" s="139"/>
      <c r="M873" s="140" t="str">
        <f t="shared" si="384"/>
        <v/>
      </c>
      <c r="N873" s="534"/>
      <c r="O873" s="534"/>
      <c r="P873" s="521"/>
      <c r="Q873" s="513">
        <f t="shared" si="385"/>
        <v>0</v>
      </c>
      <c r="R873" s="499" t="str">
        <f t="shared" si="386"/>
        <v/>
      </c>
      <c r="T873" s="522">
        <f t="shared" si="369"/>
        <v>0</v>
      </c>
      <c r="U873" s="523">
        <f t="shared" si="370"/>
        <v>0</v>
      </c>
      <c r="V873" s="522">
        <f t="shared" si="371"/>
        <v>0</v>
      </c>
      <c r="W873" s="523">
        <f t="shared" si="372"/>
        <v>0</v>
      </c>
      <c r="X873" s="522">
        <f t="shared" si="373"/>
        <v>0</v>
      </c>
      <c r="Y873" s="523">
        <f t="shared" si="374"/>
        <v>0</v>
      </c>
      <c r="AA873" s="517"/>
      <c r="AB873" s="517" t="e">
        <f t="shared" si="387"/>
        <v>#VALUE!</v>
      </c>
      <c r="AC873" s="524"/>
      <c r="AE873" s="519"/>
      <c r="AF873" s="519"/>
      <c r="AH873" s="499" t="str">
        <f t="shared" si="376"/>
        <v/>
      </c>
    </row>
    <row r="874" spans="1:34" x14ac:dyDescent="0.2">
      <c r="A874" s="134"/>
      <c r="B874" s="135" t="str">
        <f t="shared" si="388"/>
        <v/>
      </c>
      <c r="C874" s="128" t="b">
        <f t="shared" si="381"/>
        <v>0</v>
      </c>
      <c r="D874" s="136"/>
      <c r="E874" s="143" t="b">
        <f t="shared" si="382"/>
        <v>0</v>
      </c>
      <c r="F874" s="137" t="str">
        <f t="shared" si="383"/>
        <v/>
      </c>
      <c r="G874" s="138"/>
      <c r="H874" s="139"/>
      <c r="I874" s="138"/>
      <c r="J874" s="139"/>
      <c r="K874" s="138"/>
      <c r="L874" s="139"/>
      <c r="M874" s="140" t="str">
        <f t="shared" si="384"/>
        <v/>
      </c>
      <c r="N874" s="534"/>
      <c r="O874" s="534"/>
      <c r="P874" s="521"/>
      <c r="Q874" s="513">
        <f t="shared" si="385"/>
        <v>0</v>
      </c>
      <c r="R874" s="499" t="str">
        <f t="shared" si="386"/>
        <v/>
      </c>
      <c r="T874" s="522">
        <f t="shared" si="369"/>
        <v>0</v>
      </c>
      <c r="U874" s="523">
        <f t="shared" si="370"/>
        <v>0</v>
      </c>
      <c r="V874" s="522">
        <f t="shared" si="371"/>
        <v>0</v>
      </c>
      <c r="W874" s="523">
        <f t="shared" si="372"/>
        <v>0</v>
      </c>
      <c r="X874" s="522">
        <f t="shared" si="373"/>
        <v>0</v>
      </c>
      <c r="Y874" s="523">
        <f t="shared" si="374"/>
        <v>0</v>
      </c>
      <c r="AA874" s="517"/>
      <c r="AB874" s="517" t="e">
        <f t="shared" si="387"/>
        <v>#VALUE!</v>
      </c>
      <c r="AC874" s="524"/>
      <c r="AE874" s="519"/>
      <c r="AF874" s="519"/>
      <c r="AH874" s="499" t="str">
        <f t="shared" si="376"/>
        <v/>
      </c>
    </row>
    <row r="875" spans="1:34" x14ac:dyDescent="0.2">
      <c r="A875" s="134"/>
      <c r="B875" s="135" t="str">
        <f t="shared" si="388"/>
        <v/>
      </c>
      <c r="C875" s="128" t="b">
        <f t="shared" si="381"/>
        <v>0</v>
      </c>
      <c r="D875" s="136"/>
      <c r="E875" s="143" t="b">
        <f t="shared" si="382"/>
        <v>0</v>
      </c>
      <c r="F875" s="137" t="str">
        <f t="shared" si="383"/>
        <v/>
      </c>
      <c r="G875" s="138"/>
      <c r="H875" s="139"/>
      <c r="I875" s="138"/>
      <c r="J875" s="139"/>
      <c r="K875" s="138"/>
      <c r="L875" s="139"/>
      <c r="M875" s="140" t="str">
        <f t="shared" si="384"/>
        <v/>
      </c>
      <c r="N875" s="534"/>
      <c r="O875" s="534"/>
      <c r="P875" s="521"/>
      <c r="Q875" s="513">
        <f t="shared" si="385"/>
        <v>0</v>
      </c>
      <c r="R875" s="499" t="str">
        <f t="shared" si="386"/>
        <v/>
      </c>
      <c r="T875" s="522">
        <f t="shared" si="369"/>
        <v>0</v>
      </c>
      <c r="U875" s="523">
        <f t="shared" si="370"/>
        <v>0</v>
      </c>
      <c r="V875" s="522">
        <f t="shared" si="371"/>
        <v>0</v>
      </c>
      <c r="W875" s="523">
        <f t="shared" si="372"/>
        <v>0</v>
      </c>
      <c r="X875" s="522">
        <f t="shared" si="373"/>
        <v>0</v>
      </c>
      <c r="Y875" s="523">
        <f t="shared" si="374"/>
        <v>0</v>
      </c>
      <c r="AA875" s="517"/>
      <c r="AB875" s="517" t="e">
        <f t="shared" si="387"/>
        <v>#VALUE!</v>
      </c>
      <c r="AC875" s="524"/>
      <c r="AE875" s="519"/>
      <c r="AF875" s="519"/>
      <c r="AH875" s="499" t="str">
        <f t="shared" si="376"/>
        <v/>
      </c>
    </row>
    <row r="876" spans="1:34" x14ac:dyDescent="0.2">
      <c r="A876" s="134"/>
      <c r="B876" s="135" t="str">
        <f t="shared" si="388"/>
        <v/>
      </c>
      <c r="C876" s="128" t="b">
        <f t="shared" si="381"/>
        <v>0</v>
      </c>
      <c r="D876" s="136"/>
      <c r="E876" s="143" t="b">
        <f t="shared" si="382"/>
        <v>0</v>
      </c>
      <c r="F876" s="137" t="str">
        <f t="shared" si="383"/>
        <v/>
      </c>
      <c r="G876" s="138"/>
      <c r="H876" s="139"/>
      <c r="I876" s="138"/>
      <c r="J876" s="139"/>
      <c r="K876" s="138"/>
      <c r="L876" s="139"/>
      <c r="M876" s="140" t="str">
        <f t="shared" si="384"/>
        <v/>
      </c>
      <c r="N876" s="534"/>
      <c r="O876" s="534"/>
      <c r="P876" s="521"/>
      <c r="Q876" s="513">
        <f t="shared" si="385"/>
        <v>0</v>
      </c>
      <c r="R876" s="499" t="str">
        <f t="shared" si="386"/>
        <v/>
      </c>
      <c r="T876" s="522">
        <f t="shared" si="369"/>
        <v>0</v>
      </c>
      <c r="U876" s="523">
        <f t="shared" si="370"/>
        <v>0</v>
      </c>
      <c r="V876" s="522">
        <f t="shared" si="371"/>
        <v>0</v>
      </c>
      <c r="W876" s="523">
        <f t="shared" si="372"/>
        <v>0</v>
      </c>
      <c r="X876" s="522">
        <f t="shared" si="373"/>
        <v>0</v>
      </c>
      <c r="Y876" s="523">
        <f t="shared" si="374"/>
        <v>0</v>
      </c>
      <c r="AA876" s="517"/>
      <c r="AB876" s="517" t="e">
        <f t="shared" si="387"/>
        <v>#VALUE!</v>
      </c>
      <c r="AC876" s="524"/>
      <c r="AE876" s="519"/>
      <c r="AF876" s="519"/>
      <c r="AH876" s="499" t="str">
        <f t="shared" si="376"/>
        <v/>
      </c>
    </row>
    <row r="877" spans="1:34" x14ac:dyDescent="0.2">
      <c r="A877" s="134"/>
      <c r="B877" s="135" t="str">
        <f t="shared" si="388"/>
        <v/>
      </c>
      <c r="C877" s="128" t="b">
        <f t="shared" si="381"/>
        <v>0</v>
      </c>
      <c r="D877" s="136"/>
      <c r="E877" s="143" t="b">
        <f t="shared" si="382"/>
        <v>0</v>
      </c>
      <c r="F877" s="137" t="str">
        <f t="shared" si="383"/>
        <v/>
      </c>
      <c r="G877" s="138"/>
      <c r="H877" s="139"/>
      <c r="I877" s="138"/>
      <c r="J877" s="139"/>
      <c r="K877" s="138"/>
      <c r="L877" s="139"/>
      <c r="M877" s="140" t="str">
        <f t="shared" si="384"/>
        <v/>
      </c>
      <c r="N877" s="534"/>
      <c r="O877" s="534"/>
      <c r="P877" s="521"/>
      <c r="Q877" s="513">
        <f t="shared" si="385"/>
        <v>0</v>
      </c>
      <c r="R877" s="499" t="str">
        <f t="shared" si="386"/>
        <v/>
      </c>
      <c r="T877" s="522">
        <f t="shared" si="369"/>
        <v>0</v>
      </c>
      <c r="U877" s="523">
        <f t="shared" si="370"/>
        <v>0</v>
      </c>
      <c r="V877" s="522">
        <f t="shared" si="371"/>
        <v>0</v>
      </c>
      <c r="W877" s="523">
        <f t="shared" si="372"/>
        <v>0</v>
      </c>
      <c r="X877" s="522">
        <f t="shared" si="373"/>
        <v>0</v>
      </c>
      <c r="Y877" s="523">
        <f t="shared" si="374"/>
        <v>0</v>
      </c>
      <c r="AA877" s="517"/>
      <c r="AB877" s="517" t="e">
        <f t="shared" si="387"/>
        <v>#VALUE!</v>
      </c>
      <c r="AC877" s="524"/>
      <c r="AE877" s="519"/>
      <c r="AF877" s="519"/>
      <c r="AH877" s="499" t="str">
        <f t="shared" si="376"/>
        <v/>
      </c>
    </row>
    <row r="878" spans="1:34" x14ac:dyDescent="0.2">
      <c r="A878" s="134"/>
      <c r="B878" s="135" t="str">
        <f t="shared" si="388"/>
        <v/>
      </c>
      <c r="C878" s="128" t="b">
        <f t="shared" si="381"/>
        <v>0</v>
      </c>
      <c r="D878" s="136"/>
      <c r="E878" s="143" t="b">
        <f t="shared" si="382"/>
        <v>0</v>
      </c>
      <c r="F878" s="137" t="str">
        <f t="shared" si="383"/>
        <v/>
      </c>
      <c r="G878" s="138"/>
      <c r="H878" s="139"/>
      <c r="I878" s="138"/>
      <c r="J878" s="139"/>
      <c r="K878" s="138"/>
      <c r="L878" s="139"/>
      <c r="M878" s="140" t="str">
        <f t="shared" si="384"/>
        <v/>
      </c>
      <c r="N878" s="534"/>
      <c r="O878" s="534"/>
      <c r="P878" s="521"/>
      <c r="Q878" s="513">
        <f t="shared" si="385"/>
        <v>0</v>
      </c>
      <c r="R878" s="499" t="str">
        <f t="shared" si="386"/>
        <v/>
      </c>
      <c r="T878" s="522">
        <f t="shared" si="369"/>
        <v>0</v>
      </c>
      <c r="U878" s="523">
        <f t="shared" si="370"/>
        <v>0</v>
      </c>
      <c r="V878" s="522">
        <f t="shared" si="371"/>
        <v>0</v>
      </c>
      <c r="W878" s="523">
        <f t="shared" si="372"/>
        <v>0</v>
      </c>
      <c r="X878" s="522">
        <f t="shared" si="373"/>
        <v>0</v>
      </c>
      <c r="Y878" s="523">
        <f t="shared" si="374"/>
        <v>0</v>
      </c>
      <c r="AA878" s="517"/>
      <c r="AB878" s="517" t="e">
        <f t="shared" si="387"/>
        <v>#VALUE!</v>
      </c>
      <c r="AC878" s="524"/>
      <c r="AE878" s="519"/>
      <c r="AF878" s="519"/>
      <c r="AH878" s="499" t="str">
        <f t="shared" si="376"/>
        <v/>
      </c>
    </row>
    <row r="879" spans="1:34" x14ac:dyDescent="0.2">
      <c r="A879" s="134"/>
      <c r="B879" s="135" t="str">
        <f t="shared" si="388"/>
        <v/>
      </c>
      <c r="C879" s="128" t="b">
        <f t="shared" si="381"/>
        <v>0</v>
      </c>
      <c r="D879" s="136"/>
      <c r="E879" s="143" t="b">
        <f t="shared" si="382"/>
        <v>0</v>
      </c>
      <c r="F879" s="137" t="str">
        <f t="shared" si="383"/>
        <v/>
      </c>
      <c r="G879" s="138"/>
      <c r="H879" s="139"/>
      <c r="I879" s="138"/>
      <c r="J879" s="139"/>
      <c r="K879" s="138"/>
      <c r="L879" s="139"/>
      <c r="M879" s="140" t="str">
        <f t="shared" si="384"/>
        <v/>
      </c>
      <c r="N879" s="534"/>
      <c r="O879" s="534"/>
      <c r="P879" s="521"/>
      <c r="Q879" s="513">
        <f t="shared" si="385"/>
        <v>0</v>
      </c>
      <c r="R879" s="499" t="str">
        <f t="shared" si="386"/>
        <v/>
      </c>
      <c r="T879" s="522">
        <f t="shared" si="369"/>
        <v>0</v>
      </c>
      <c r="U879" s="523">
        <f t="shared" si="370"/>
        <v>0</v>
      </c>
      <c r="V879" s="522">
        <f t="shared" si="371"/>
        <v>0</v>
      </c>
      <c r="W879" s="523">
        <f t="shared" si="372"/>
        <v>0</v>
      </c>
      <c r="X879" s="522">
        <f t="shared" si="373"/>
        <v>0</v>
      </c>
      <c r="Y879" s="523">
        <f t="shared" si="374"/>
        <v>0</v>
      </c>
      <c r="AA879" s="517"/>
      <c r="AB879" s="517" t="e">
        <f t="shared" si="387"/>
        <v>#VALUE!</v>
      </c>
      <c r="AC879" s="524"/>
      <c r="AE879" s="519"/>
      <c r="AF879" s="519"/>
      <c r="AH879" s="499" t="str">
        <f t="shared" si="376"/>
        <v/>
      </c>
    </row>
    <row r="880" spans="1:34" x14ac:dyDescent="0.2">
      <c r="A880" s="134"/>
      <c r="B880" s="135" t="str">
        <f t="shared" si="388"/>
        <v/>
      </c>
      <c r="C880" s="128" t="b">
        <f t="shared" si="381"/>
        <v>0</v>
      </c>
      <c r="D880" s="136"/>
      <c r="E880" s="143" t="b">
        <f t="shared" si="382"/>
        <v>0</v>
      </c>
      <c r="F880" s="137" t="str">
        <f t="shared" si="383"/>
        <v/>
      </c>
      <c r="G880" s="138"/>
      <c r="H880" s="139"/>
      <c r="I880" s="138"/>
      <c r="J880" s="139"/>
      <c r="K880" s="138"/>
      <c r="L880" s="139"/>
      <c r="M880" s="140" t="str">
        <f t="shared" si="384"/>
        <v/>
      </c>
      <c r="N880" s="534"/>
      <c r="O880" s="534"/>
      <c r="P880" s="521"/>
      <c r="Q880" s="513">
        <f t="shared" si="385"/>
        <v>0</v>
      </c>
      <c r="R880" s="499" t="str">
        <f t="shared" si="386"/>
        <v/>
      </c>
      <c r="T880" s="522">
        <f t="shared" si="369"/>
        <v>0</v>
      </c>
      <c r="U880" s="523">
        <f t="shared" si="370"/>
        <v>0</v>
      </c>
      <c r="V880" s="522">
        <f t="shared" si="371"/>
        <v>0</v>
      </c>
      <c r="W880" s="523">
        <f t="shared" si="372"/>
        <v>0</v>
      </c>
      <c r="X880" s="522">
        <f t="shared" si="373"/>
        <v>0</v>
      </c>
      <c r="Y880" s="523">
        <f t="shared" si="374"/>
        <v>0</v>
      </c>
      <c r="AA880" s="517"/>
      <c r="AB880" s="517" t="e">
        <f t="shared" si="387"/>
        <v>#VALUE!</v>
      </c>
      <c r="AC880" s="524"/>
      <c r="AE880" s="519"/>
      <c r="AF880" s="519"/>
      <c r="AH880" s="499" t="str">
        <f t="shared" si="376"/>
        <v/>
      </c>
    </row>
    <row r="881" spans="1:34" x14ac:dyDescent="0.2">
      <c r="A881" s="134"/>
      <c r="B881" s="135" t="str">
        <f t="shared" si="388"/>
        <v/>
      </c>
      <c r="C881" s="128" t="b">
        <f t="shared" si="381"/>
        <v>0</v>
      </c>
      <c r="D881" s="136"/>
      <c r="E881" s="143" t="b">
        <f t="shared" si="382"/>
        <v>0</v>
      </c>
      <c r="F881" s="137" t="str">
        <f t="shared" si="383"/>
        <v/>
      </c>
      <c r="G881" s="138"/>
      <c r="H881" s="139"/>
      <c r="I881" s="138"/>
      <c r="J881" s="139"/>
      <c r="K881" s="138"/>
      <c r="L881" s="139"/>
      <c r="M881" s="140" t="str">
        <f t="shared" si="384"/>
        <v/>
      </c>
      <c r="N881" s="534"/>
      <c r="O881" s="534"/>
      <c r="P881" s="521"/>
      <c r="Q881" s="513">
        <f t="shared" si="385"/>
        <v>0</v>
      </c>
      <c r="R881" s="499" t="str">
        <f t="shared" si="386"/>
        <v/>
      </c>
      <c r="T881" s="522">
        <f t="shared" si="369"/>
        <v>0</v>
      </c>
      <c r="U881" s="523">
        <f t="shared" si="370"/>
        <v>0</v>
      </c>
      <c r="V881" s="522">
        <f t="shared" si="371"/>
        <v>0</v>
      </c>
      <c r="W881" s="523">
        <f t="shared" si="372"/>
        <v>0</v>
      </c>
      <c r="X881" s="522">
        <f t="shared" si="373"/>
        <v>0</v>
      </c>
      <c r="Y881" s="523">
        <f t="shared" si="374"/>
        <v>0</v>
      </c>
      <c r="AA881" s="517"/>
      <c r="AB881" s="517" t="e">
        <f t="shared" si="387"/>
        <v>#VALUE!</v>
      </c>
      <c r="AC881" s="524"/>
      <c r="AE881" s="519"/>
      <c r="AF881" s="519"/>
      <c r="AH881" s="499" t="str">
        <f t="shared" si="376"/>
        <v/>
      </c>
    </row>
    <row r="882" spans="1:34" x14ac:dyDescent="0.2">
      <c r="A882" s="134"/>
      <c r="B882" s="135" t="str">
        <f t="shared" si="388"/>
        <v/>
      </c>
      <c r="C882" s="128" t="b">
        <f t="shared" si="381"/>
        <v>0</v>
      </c>
      <c r="D882" s="136"/>
      <c r="E882" s="143" t="b">
        <f t="shared" si="382"/>
        <v>0</v>
      </c>
      <c r="F882" s="137" t="str">
        <f t="shared" si="383"/>
        <v/>
      </c>
      <c r="G882" s="138"/>
      <c r="H882" s="139"/>
      <c r="I882" s="138"/>
      <c r="J882" s="139"/>
      <c r="K882" s="138"/>
      <c r="L882" s="139"/>
      <c r="M882" s="140" t="str">
        <f t="shared" si="384"/>
        <v/>
      </c>
      <c r="N882" s="534"/>
      <c r="O882" s="534"/>
      <c r="P882" s="521"/>
      <c r="Q882" s="513">
        <f t="shared" si="385"/>
        <v>0</v>
      </c>
      <c r="R882" s="499" t="str">
        <f t="shared" si="386"/>
        <v/>
      </c>
      <c r="T882" s="522">
        <f t="shared" si="369"/>
        <v>0</v>
      </c>
      <c r="U882" s="523">
        <f t="shared" si="370"/>
        <v>0</v>
      </c>
      <c r="V882" s="522">
        <f t="shared" si="371"/>
        <v>0</v>
      </c>
      <c r="W882" s="523">
        <f t="shared" si="372"/>
        <v>0</v>
      </c>
      <c r="X882" s="522">
        <f t="shared" si="373"/>
        <v>0</v>
      </c>
      <c r="Y882" s="523">
        <f t="shared" si="374"/>
        <v>0</v>
      </c>
      <c r="AA882" s="517"/>
      <c r="AB882" s="517" t="e">
        <f t="shared" si="387"/>
        <v>#VALUE!</v>
      </c>
      <c r="AC882" s="524"/>
      <c r="AE882" s="519"/>
      <c r="AF882" s="519"/>
      <c r="AH882" s="499" t="str">
        <f t="shared" si="376"/>
        <v/>
      </c>
    </row>
    <row r="883" spans="1:34" x14ac:dyDescent="0.2">
      <c r="A883" s="134"/>
      <c r="B883" s="135" t="str">
        <f t="shared" si="388"/>
        <v/>
      </c>
      <c r="C883" s="128" t="b">
        <f t="shared" si="381"/>
        <v>0</v>
      </c>
      <c r="D883" s="136"/>
      <c r="E883" s="143" t="b">
        <f t="shared" si="382"/>
        <v>0</v>
      </c>
      <c r="F883" s="137" t="str">
        <f t="shared" si="383"/>
        <v/>
      </c>
      <c r="G883" s="138"/>
      <c r="H883" s="139"/>
      <c r="I883" s="138"/>
      <c r="J883" s="139"/>
      <c r="K883" s="138"/>
      <c r="L883" s="139"/>
      <c r="M883" s="140" t="str">
        <f t="shared" si="384"/>
        <v/>
      </c>
      <c r="N883" s="534"/>
      <c r="O883" s="534"/>
      <c r="P883" s="521"/>
      <c r="Q883" s="513">
        <f t="shared" si="385"/>
        <v>0</v>
      </c>
      <c r="R883" s="499" t="str">
        <f t="shared" si="386"/>
        <v/>
      </c>
      <c r="T883" s="522">
        <f t="shared" si="369"/>
        <v>0</v>
      </c>
      <c r="U883" s="523">
        <f t="shared" si="370"/>
        <v>0</v>
      </c>
      <c r="V883" s="522">
        <f t="shared" si="371"/>
        <v>0</v>
      </c>
      <c r="W883" s="523">
        <f t="shared" si="372"/>
        <v>0</v>
      </c>
      <c r="X883" s="522">
        <f t="shared" si="373"/>
        <v>0</v>
      </c>
      <c r="Y883" s="523">
        <f t="shared" si="374"/>
        <v>0</v>
      </c>
      <c r="AA883" s="517"/>
      <c r="AB883" s="517" t="e">
        <f t="shared" si="387"/>
        <v>#VALUE!</v>
      </c>
      <c r="AC883" s="524"/>
      <c r="AE883" s="519"/>
      <c r="AF883" s="519"/>
      <c r="AH883" s="499" t="str">
        <f t="shared" si="376"/>
        <v/>
      </c>
    </row>
    <row r="884" spans="1:34" x14ac:dyDescent="0.2">
      <c r="A884" s="134"/>
      <c r="B884" s="135" t="str">
        <f t="shared" si="388"/>
        <v/>
      </c>
      <c r="C884" s="128" t="b">
        <f t="shared" si="381"/>
        <v>0</v>
      </c>
      <c r="D884" s="136"/>
      <c r="E884" s="143" t="b">
        <f t="shared" si="382"/>
        <v>0</v>
      </c>
      <c r="F884" s="137" t="str">
        <f t="shared" si="383"/>
        <v/>
      </c>
      <c r="G884" s="138"/>
      <c r="H884" s="139"/>
      <c r="I884" s="138"/>
      <c r="J884" s="139"/>
      <c r="K884" s="138"/>
      <c r="L884" s="139"/>
      <c r="M884" s="140" t="str">
        <f t="shared" si="384"/>
        <v/>
      </c>
      <c r="N884" s="534"/>
      <c r="O884" s="534"/>
      <c r="P884" s="521"/>
      <c r="Q884" s="513">
        <f t="shared" si="385"/>
        <v>0</v>
      </c>
      <c r="R884" s="499" t="str">
        <f t="shared" si="386"/>
        <v/>
      </c>
      <c r="T884" s="522">
        <f t="shared" si="369"/>
        <v>0</v>
      </c>
      <c r="U884" s="523">
        <f t="shared" si="370"/>
        <v>0</v>
      </c>
      <c r="V884" s="522">
        <f t="shared" si="371"/>
        <v>0</v>
      </c>
      <c r="W884" s="523">
        <f t="shared" si="372"/>
        <v>0</v>
      </c>
      <c r="X884" s="522">
        <f t="shared" si="373"/>
        <v>0</v>
      </c>
      <c r="Y884" s="523">
        <f t="shared" si="374"/>
        <v>0</v>
      </c>
      <c r="AA884" s="517"/>
      <c r="AB884" s="517" t="e">
        <f t="shared" si="387"/>
        <v>#VALUE!</v>
      </c>
      <c r="AC884" s="524"/>
      <c r="AE884" s="519"/>
      <c r="AF884" s="519"/>
      <c r="AH884" s="499" t="str">
        <f t="shared" si="376"/>
        <v/>
      </c>
    </row>
    <row r="885" spans="1:34" x14ac:dyDescent="0.2">
      <c r="A885" s="134"/>
      <c r="B885" s="135" t="str">
        <f t="shared" si="388"/>
        <v/>
      </c>
      <c r="C885" s="128" t="b">
        <f t="shared" si="381"/>
        <v>0</v>
      </c>
      <c r="D885" s="136"/>
      <c r="E885" s="143" t="b">
        <f t="shared" si="382"/>
        <v>0</v>
      </c>
      <c r="F885" s="137" t="str">
        <f t="shared" si="383"/>
        <v/>
      </c>
      <c r="G885" s="138"/>
      <c r="H885" s="139"/>
      <c r="I885" s="138"/>
      <c r="J885" s="139"/>
      <c r="K885" s="138"/>
      <c r="L885" s="139"/>
      <c r="M885" s="140" t="str">
        <f t="shared" si="384"/>
        <v/>
      </c>
      <c r="N885" s="534"/>
      <c r="O885" s="534"/>
      <c r="P885" s="521"/>
      <c r="Q885" s="513">
        <f t="shared" si="385"/>
        <v>0</v>
      </c>
      <c r="R885" s="499" t="str">
        <f t="shared" si="386"/>
        <v/>
      </c>
      <c r="T885" s="522">
        <f t="shared" si="369"/>
        <v>0</v>
      </c>
      <c r="U885" s="523">
        <f t="shared" si="370"/>
        <v>0</v>
      </c>
      <c r="V885" s="522">
        <f t="shared" si="371"/>
        <v>0</v>
      </c>
      <c r="W885" s="523">
        <f t="shared" si="372"/>
        <v>0</v>
      </c>
      <c r="X885" s="522">
        <f t="shared" si="373"/>
        <v>0</v>
      </c>
      <c r="Y885" s="523">
        <f t="shared" si="374"/>
        <v>0</v>
      </c>
      <c r="AA885" s="517"/>
      <c r="AB885" s="517" t="e">
        <f t="shared" si="387"/>
        <v>#VALUE!</v>
      </c>
      <c r="AC885" s="524"/>
      <c r="AE885" s="519"/>
      <c r="AF885" s="519"/>
      <c r="AH885" s="499" t="str">
        <f t="shared" si="376"/>
        <v/>
      </c>
    </row>
    <row r="886" spans="1:34" x14ac:dyDescent="0.2">
      <c r="A886" s="134"/>
      <c r="B886" s="135" t="str">
        <f t="shared" si="388"/>
        <v/>
      </c>
      <c r="C886" s="128" t="b">
        <f t="shared" si="381"/>
        <v>0</v>
      </c>
      <c r="D886" s="136"/>
      <c r="E886" s="143" t="b">
        <f t="shared" si="382"/>
        <v>0</v>
      </c>
      <c r="F886" s="137" t="str">
        <f t="shared" si="383"/>
        <v/>
      </c>
      <c r="G886" s="138"/>
      <c r="H886" s="139"/>
      <c r="I886" s="138"/>
      <c r="J886" s="139"/>
      <c r="K886" s="138"/>
      <c r="L886" s="139"/>
      <c r="M886" s="140" t="str">
        <f t="shared" si="384"/>
        <v/>
      </c>
      <c r="N886" s="534"/>
      <c r="O886" s="534"/>
      <c r="P886" s="521"/>
      <c r="Q886" s="513">
        <f t="shared" si="385"/>
        <v>0</v>
      </c>
      <c r="R886" s="499" t="str">
        <f t="shared" si="386"/>
        <v/>
      </c>
      <c r="T886" s="522">
        <f t="shared" si="369"/>
        <v>0</v>
      </c>
      <c r="U886" s="523">
        <f t="shared" si="370"/>
        <v>0</v>
      </c>
      <c r="V886" s="522">
        <f t="shared" si="371"/>
        <v>0</v>
      </c>
      <c r="W886" s="523">
        <f t="shared" si="372"/>
        <v>0</v>
      </c>
      <c r="X886" s="522">
        <f t="shared" si="373"/>
        <v>0</v>
      </c>
      <c r="Y886" s="523">
        <f t="shared" si="374"/>
        <v>0</v>
      </c>
      <c r="AA886" s="517"/>
      <c r="AB886" s="517" t="e">
        <f t="shared" si="387"/>
        <v>#VALUE!</v>
      </c>
      <c r="AC886" s="524"/>
      <c r="AE886" s="519"/>
      <c r="AF886" s="519"/>
      <c r="AH886" s="499" t="str">
        <f t="shared" si="376"/>
        <v/>
      </c>
    </row>
    <row r="887" spans="1:34" x14ac:dyDescent="0.2">
      <c r="A887" s="134"/>
      <c r="B887" s="135" t="str">
        <f t="shared" si="388"/>
        <v/>
      </c>
      <c r="C887" s="128" t="b">
        <f t="shared" si="381"/>
        <v>0</v>
      </c>
      <c r="D887" s="136"/>
      <c r="E887" s="143" t="b">
        <f t="shared" si="382"/>
        <v>0</v>
      </c>
      <c r="F887" s="137" t="str">
        <f t="shared" si="383"/>
        <v/>
      </c>
      <c r="G887" s="138"/>
      <c r="H887" s="139"/>
      <c r="I887" s="138"/>
      <c r="J887" s="139"/>
      <c r="K887" s="138"/>
      <c r="L887" s="139"/>
      <c r="M887" s="140" t="str">
        <f t="shared" si="384"/>
        <v/>
      </c>
      <c r="N887" s="534"/>
      <c r="O887" s="534"/>
      <c r="P887" s="521"/>
      <c r="Q887" s="513">
        <f t="shared" si="385"/>
        <v>0</v>
      </c>
      <c r="R887" s="499" t="str">
        <f t="shared" si="386"/>
        <v/>
      </c>
      <c r="T887" s="522">
        <f t="shared" si="369"/>
        <v>0</v>
      </c>
      <c r="U887" s="523">
        <f t="shared" si="370"/>
        <v>0</v>
      </c>
      <c r="V887" s="522">
        <f t="shared" si="371"/>
        <v>0</v>
      </c>
      <c r="W887" s="523">
        <f t="shared" si="372"/>
        <v>0</v>
      </c>
      <c r="X887" s="522">
        <f t="shared" si="373"/>
        <v>0</v>
      </c>
      <c r="Y887" s="523">
        <f t="shared" si="374"/>
        <v>0</v>
      </c>
      <c r="AA887" s="517"/>
      <c r="AB887" s="517" t="e">
        <f t="shared" si="387"/>
        <v>#VALUE!</v>
      </c>
      <c r="AC887" s="524"/>
      <c r="AE887" s="519"/>
      <c r="AF887" s="519"/>
      <c r="AH887" s="499" t="str">
        <f t="shared" si="376"/>
        <v/>
      </c>
    </row>
    <row r="888" spans="1:34" x14ac:dyDescent="0.2">
      <c r="A888" s="134"/>
      <c r="B888" s="135" t="str">
        <f t="shared" si="388"/>
        <v/>
      </c>
      <c r="C888" s="128" t="b">
        <f t="shared" si="381"/>
        <v>0</v>
      </c>
      <c r="D888" s="136"/>
      <c r="E888" s="143" t="b">
        <f t="shared" si="382"/>
        <v>0</v>
      </c>
      <c r="F888" s="137" t="str">
        <f t="shared" si="383"/>
        <v/>
      </c>
      <c r="G888" s="138"/>
      <c r="H888" s="139"/>
      <c r="I888" s="138"/>
      <c r="J888" s="139"/>
      <c r="K888" s="138"/>
      <c r="L888" s="139"/>
      <c r="M888" s="140" t="str">
        <f t="shared" si="384"/>
        <v/>
      </c>
      <c r="N888" s="534"/>
      <c r="O888" s="534"/>
      <c r="P888" s="521"/>
      <c r="Q888" s="513">
        <f t="shared" si="385"/>
        <v>0</v>
      </c>
      <c r="R888" s="499" t="str">
        <f t="shared" si="386"/>
        <v/>
      </c>
      <c r="T888" s="522">
        <f t="shared" si="369"/>
        <v>0</v>
      </c>
      <c r="U888" s="523">
        <f t="shared" si="370"/>
        <v>0</v>
      </c>
      <c r="V888" s="522">
        <f t="shared" si="371"/>
        <v>0</v>
      </c>
      <c r="W888" s="523">
        <f t="shared" si="372"/>
        <v>0</v>
      </c>
      <c r="X888" s="522">
        <f t="shared" si="373"/>
        <v>0</v>
      </c>
      <c r="Y888" s="523">
        <f t="shared" si="374"/>
        <v>0</v>
      </c>
      <c r="AA888" s="517"/>
      <c r="AB888" s="517" t="e">
        <f t="shared" si="387"/>
        <v>#VALUE!</v>
      </c>
      <c r="AC888" s="524"/>
      <c r="AE888" s="519"/>
      <c r="AF888" s="519"/>
      <c r="AH888" s="499" t="str">
        <f t="shared" si="376"/>
        <v/>
      </c>
    </row>
    <row r="889" spans="1:34" x14ac:dyDescent="0.2">
      <c r="A889" s="134"/>
      <c r="B889" s="135" t="str">
        <f t="shared" si="388"/>
        <v/>
      </c>
      <c r="C889" s="128" t="b">
        <f t="shared" si="381"/>
        <v>0</v>
      </c>
      <c r="D889" s="136"/>
      <c r="E889" s="143" t="b">
        <f t="shared" si="382"/>
        <v>0</v>
      </c>
      <c r="F889" s="137" t="str">
        <f t="shared" si="383"/>
        <v/>
      </c>
      <c r="G889" s="138"/>
      <c r="H889" s="139"/>
      <c r="I889" s="138"/>
      <c r="J889" s="139"/>
      <c r="K889" s="138"/>
      <c r="L889" s="139"/>
      <c r="M889" s="140" t="str">
        <f t="shared" si="384"/>
        <v/>
      </c>
      <c r="N889" s="534"/>
      <c r="O889" s="534"/>
      <c r="P889" s="521"/>
      <c r="Q889" s="513">
        <f t="shared" si="385"/>
        <v>0</v>
      </c>
      <c r="R889" s="499" t="str">
        <f t="shared" si="386"/>
        <v/>
      </c>
      <c r="T889" s="522">
        <f t="shared" si="369"/>
        <v>0</v>
      </c>
      <c r="U889" s="523">
        <f t="shared" si="370"/>
        <v>0</v>
      </c>
      <c r="V889" s="522">
        <f t="shared" si="371"/>
        <v>0</v>
      </c>
      <c r="W889" s="523">
        <f t="shared" si="372"/>
        <v>0</v>
      </c>
      <c r="X889" s="522">
        <f t="shared" si="373"/>
        <v>0</v>
      </c>
      <c r="Y889" s="523">
        <f t="shared" si="374"/>
        <v>0</v>
      </c>
      <c r="AA889" s="517"/>
      <c r="AB889" s="517" t="e">
        <f t="shared" si="387"/>
        <v>#VALUE!</v>
      </c>
      <c r="AC889" s="524"/>
      <c r="AE889" s="519"/>
      <c r="AF889" s="519"/>
      <c r="AH889" s="499" t="str">
        <f t="shared" si="376"/>
        <v/>
      </c>
    </row>
    <row r="890" spans="1:34" x14ac:dyDescent="0.2">
      <c r="A890" s="134"/>
      <c r="B890" s="135" t="str">
        <f t="shared" si="388"/>
        <v/>
      </c>
      <c r="C890" s="128" t="b">
        <f t="shared" si="381"/>
        <v>0</v>
      </c>
      <c r="D890" s="136"/>
      <c r="E890" s="143" t="b">
        <f t="shared" si="382"/>
        <v>0</v>
      </c>
      <c r="F890" s="137" t="str">
        <f t="shared" si="383"/>
        <v/>
      </c>
      <c r="G890" s="138"/>
      <c r="H890" s="139"/>
      <c r="I890" s="138"/>
      <c r="J890" s="139"/>
      <c r="K890" s="138"/>
      <c r="L890" s="139"/>
      <c r="M890" s="140" t="str">
        <f t="shared" si="384"/>
        <v/>
      </c>
      <c r="N890" s="534"/>
      <c r="O890" s="534"/>
      <c r="P890" s="521"/>
      <c r="Q890" s="513">
        <f t="shared" si="385"/>
        <v>0</v>
      </c>
      <c r="R890" s="499" t="str">
        <f t="shared" si="386"/>
        <v/>
      </c>
      <c r="T890" s="522">
        <f t="shared" si="369"/>
        <v>0</v>
      </c>
      <c r="U890" s="523">
        <f t="shared" si="370"/>
        <v>0</v>
      </c>
      <c r="V890" s="522">
        <f t="shared" si="371"/>
        <v>0</v>
      </c>
      <c r="W890" s="523">
        <f t="shared" si="372"/>
        <v>0</v>
      </c>
      <c r="X890" s="522">
        <f t="shared" si="373"/>
        <v>0</v>
      </c>
      <c r="Y890" s="523">
        <f t="shared" si="374"/>
        <v>0</v>
      </c>
      <c r="AA890" s="517"/>
      <c r="AB890" s="517" t="e">
        <f t="shared" si="387"/>
        <v>#VALUE!</v>
      </c>
      <c r="AC890" s="524"/>
      <c r="AE890" s="519"/>
      <c r="AF890" s="519"/>
      <c r="AH890" s="499" t="str">
        <f t="shared" si="376"/>
        <v/>
      </c>
    </row>
    <row r="891" spans="1:34" x14ac:dyDescent="0.2">
      <c r="A891" s="134"/>
      <c r="B891" s="135" t="str">
        <f t="shared" si="388"/>
        <v/>
      </c>
      <c r="C891" s="128" t="b">
        <f t="shared" si="381"/>
        <v>0</v>
      </c>
      <c r="D891" s="136"/>
      <c r="E891" s="143" t="b">
        <f t="shared" si="382"/>
        <v>0</v>
      </c>
      <c r="F891" s="137" t="str">
        <f t="shared" si="383"/>
        <v/>
      </c>
      <c r="G891" s="138"/>
      <c r="H891" s="139"/>
      <c r="I891" s="138"/>
      <c r="J891" s="139"/>
      <c r="K891" s="138"/>
      <c r="L891" s="139"/>
      <c r="M891" s="140" t="str">
        <f t="shared" si="384"/>
        <v/>
      </c>
      <c r="N891" s="534"/>
      <c r="O891" s="534"/>
      <c r="P891" s="521"/>
      <c r="Q891" s="513">
        <f t="shared" si="385"/>
        <v>0</v>
      </c>
      <c r="R891" s="499" t="str">
        <f t="shared" si="386"/>
        <v/>
      </c>
      <c r="T891" s="522">
        <f t="shared" si="369"/>
        <v>0</v>
      </c>
      <c r="U891" s="523">
        <f t="shared" si="370"/>
        <v>0</v>
      </c>
      <c r="V891" s="522">
        <f t="shared" si="371"/>
        <v>0</v>
      </c>
      <c r="W891" s="523">
        <f t="shared" si="372"/>
        <v>0</v>
      </c>
      <c r="X891" s="522">
        <f t="shared" si="373"/>
        <v>0</v>
      </c>
      <c r="Y891" s="523">
        <f t="shared" si="374"/>
        <v>0</v>
      </c>
      <c r="AA891" s="517"/>
      <c r="AB891" s="517" t="e">
        <f t="shared" si="387"/>
        <v>#VALUE!</v>
      </c>
      <c r="AC891" s="524"/>
      <c r="AE891" s="519"/>
      <c r="AF891" s="519"/>
      <c r="AH891" s="499" t="str">
        <f t="shared" si="376"/>
        <v/>
      </c>
    </row>
    <row r="892" spans="1:34" x14ac:dyDescent="0.2">
      <c r="A892" s="134"/>
      <c r="B892" s="135" t="str">
        <f t="shared" si="388"/>
        <v/>
      </c>
      <c r="C892" s="128" t="b">
        <f t="shared" si="381"/>
        <v>0</v>
      </c>
      <c r="D892" s="136"/>
      <c r="E892" s="143" t="b">
        <f t="shared" si="382"/>
        <v>0</v>
      </c>
      <c r="F892" s="137" t="str">
        <f t="shared" si="383"/>
        <v/>
      </c>
      <c r="G892" s="138"/>
      <c r="H892" s="139"/>
      <c r="I892" s="138"/>
      <c r="J892" s="139"/>
      <c r="K892" s="138"/>
      <c r="L892" s="139"/>
      <c r="M892" s="140" t="str">
        <f t="shared" si="384"/>
        <v/>
      </c>
      <c r="N892" s="534"/>
      <c r="O892" s="534"/>
      <c r="P892" s="521"/>
      <c r="Q892" s="513">
        <f t="shared" si="385"/>
        <v>0</v>
      </c>
      <c r="R892" s="499" t="str">
        <f t="shared" si="386"/>
        <v/>
      </c>
      <c r="T892" s="522">
        <f t="shared" si="369"/>
        <v>0</v>
      </c>
      <c r="U892" s="523">
        <f t="shared" si="370"/>
        <v>0</v>
      </c>
      <c r="V892" s="522">
        <f t="shared" si="371"/>
        <v>0</v>
      </c>
      <c r="W892" s="523">
        <f t="shared" si="372"/>
        <v>0</v>
      </c>
      <c r="X892" s="522">
        <f t="shared" si="373"/>
        <v>0</v>
      </c>
      <c r="Y892" s="523">
        <f t="shared" si="374"/>
        <v>0</v>
      </c>
      <c r="AA892" s="517"/>
      <c r="AB892" s="517" t="e">
        <f t="shared" si="387"/>
        <v>#VALUE!</v>
      </c>
      <c r="AC892" s="524"/>
      <c r="AE892" s="519"/>
      <c r="AF892" s="519"/>
      <c r="AH892" s="499" t="str">
        <f t="shared" si="376"/>
        <v/>
      </c>
    </row>
    <row r="893" spans="1:34" x14ac:dyDescent="0.2">
      <c r="A893" s="134"/>
      <c r="B893" s="135" t="str">
        <f t="shared" si="388"/>
        <v/>
      </c>
      <c r="C893" s="128" t="b">
        <f t="shared" si="381"/>
        <v>0</v>
      </c>
      <c r="D893" s="136"/>
      <c r="E893" s="143" t="b">
        <f t="shared" si="382"/>
        <v>0</v>
      </c>
      <c r="F893" s="137" t="str">
        <f t="shared" si="383"/>
        <v/>
      </c>
      <c r="G893" s="138"/>
      <c r="H893" s="139"/>
      <c r="I893" s="138"/>
      <c r="J893" s="139"/>
      <c r="K893" s="138"/>
      <c r="L893" s="139"/>
      <c r="M893" s="140" t="str">
        <f t="shared" si="384"/>
        <v/>
      </c>
      <c r="N893" s="534"/>
      <c r="O893" s="534"/>
      <c r="P893" s="521"/>
      <c r="Q893" s="513">
        <f t="shared" si="385"/>
        <v>0</v>
      </c>
      <c r="R893" s="499" t="str">
        <f t="shared" si="386"/>
        <v/>
      </c>
      <c r="T893" s="522">
        <f t="shared" si="369"/>
        <v>0</v>
      </c>
      <c r="U893" s="523">
        <f t="shared" si="370"/>
        <v>0</v>
      </c>
      <c r="V893" s="522">
        <f t="shared" si="371"/>
        <v>0</v>
      </c>
      <c r="W893" s="523">
        <f t="shared" si="372"/>
        <v>0</v>
      </c>
      <c r="X893" s="522">
        <f t="shared" si="373"/>
        <v>0</v>
      </c>
      <c r="Y893" s="523">
        <f t="shared" si="374"/>
        <v>0</v>
      </c>
      <c r="AA893" s="517"/>
      <c r="AB893" s="517" t="e">
        <f t="shared" si="387"/>
        <v>#VALUE!</v>
      </c>
      <c r="AC893" s="524"/>
      <c r="AE893" s="519"/>
      <c r="AF893" s="519"/>
      <c r="AH893" s="499" t="str">
        <f t="shared" si="376"/>
        <v/>
      </c>
    </row>
    <row r="894" spans="1:34" ht="13.5" thickBot="1" x14ac:dyDescent="0.25">
      <c r="A894" s="179"/>
      <c r="B894" s="135" t="str">
        <f t="shared" si="388"/>
        <v/>
      </c>
      <c r="C894" s="128" t="b">
        <f t="shared" si="381"/>
        <v>0</v>
      </c>
      <c r="D894" s="180"/>
      <c r="E894" s="143" t="b">
        <f t="shared" si="382"/>
        <v>0</v>
      </c>
      <c r="F894" s="137" t="str">
        <f t="shared" si="383"/>
        <v/>
      </c>
      <c r="G894" s="138"/>
      <c r="H894" s="139"/>
      <c r="I894" s="138"/>
      <c r="J894" s="139"/>
      <c r="K894" s="138"/>
      <c r="L894" s="139"/>
      <c r="M894" s="140" t="str">
        <f t="shared" si="384"/>
        <v/>
      </c>
      <c r="N894" s="534"/>
      <c r="O894" s="534"/>
      <c r="P894" s="521"/>
      <c r="Q894" s="513">
        <f t="shared" si="385"/>
        <v>0</v>
      </c>
      <c r="R894" s="499" t="str">
        <f t="shared" si="386"/>
        <v/>
      </c>
      <c r="T894" s="522">
        <f t="shared" si="369"/>
        <v>0</v>
      </c>
      <c r="U894" s="523">
        <f t="shared" si="370"/>
        <v>0</v>
      </c>
      <c r="V894" s="522">
        <f t="shared" si="371"/>
        <v>0</v>
      </c>
      <c r="W894" s="523">
        <f t="shared" si="372"/>
        <v>0</v>
      </c>
      <c r="X894" s="522">
        <f t="shared" si="373"/>
        <v>0</v>
      </c>
      <c r="Y894" s="523">
        <f t="shared" si="374"/>
        <v>0</v>
      </c>
      <c r="AA894" s="517"/>
      <c r="AB894" s="517" t="e">
        <f t="shared" si="387"/>
        <v>#VALUE!</v>
      </c>
      <c r="AC894" s="524"/>
      <c r="AE894" s="519"/>
      <c r="AF894" s="519"/>
      <c r="AH894" s="499" t="str">
        <f t="shared" si="376"/>
        <v/>
      </c>
    </row>
    <row r="895" spans="1:34" ht="14.25" thickTop="1" thickBot="1" x14ac:dyDescent="0.25">
      <c r="A895" s="170"/>
      <c r="B895" s="171" t="str">
        <f t="shared" si="388"/>
        <v/>
      </c>
      <c r="C895" s="172"/>
      <c r="D895" s="173"/>
      <c r="E895" s="173"/>
      <c r="F895" s="174"/>
      <c r="G895" s="175"/>
      <c r="H895" s="175"/>
      <c r="I895" s="175"/>
      <c r="J895" s="175"/>
      <c r="K895" s="175"/>
      <c r="L895" s="175"/>
      <c r="M895" s="176" t="str">
        <f>IF(SUM(G895:L895)&gt;0.00001,M894+G895-H895+K895-L895,"")</f>
        <v/>
      </c>
      <c r="N895" s="534"/>
      <c r="O895" s="534"/>
      <c r="P895" s="521"/>
      <c r="Q895" s="513"/>
      <c r="T895" s="522">
        <f t="shared" si="369"/>
        <v>0</v>
      </c>
      <c r="U895" s="523">
        <f t="shared" si="370"/>
        <v>0</v>
      </c>
      <c r="V895" s="522">
        <f t="shared" si="371"/>
        <v>0</v>
      </c>
      <c r="W895" s="523">
        <f t="shared" si="372"/>
        <v>0</v>
      </c>
      <c r="X895" s="522">
        <f t="shared" si="373"/>
        <v>0</v>
      </c>
      <c r="Y895" s="523">
        <f t="shared" si="374"/>
        <v>0</v>
      </c>
      <c r="AA895" s="517"/>
      <c r="AB895" s="517"/>
      <c r="AC895" s="530"/>
      <c r="AE895" s="519"/>
      <c r="AF895" s="519"/>
      <c r="AH895" s="499" t="str">
        <f t="shared" si="376"/>
        <v/>
      </c>
    </row>
    <row r="896" spans="1:34" ht="13.5" thickTop="1" x14ac:dyDescent="0.2">
      <c r="A896" s="702" t="s">
        <v>15</v>
      </c>
      <c r="B896" s="703"/>
      <c r="C896" s="703"/>
      <c r="D896" s="703"/>
      <c r="E896" s="703"/>
      <c r="F896" s="703"/>
      <c r="G896" s="708" t="s">
        <v>9</v>
      </c>
      <c r="H896" s="708"/>
      <c r="I896" s="697" t="str">
        <f>I8</f>
        <v>BANCA XXXX</v>
      </c>
      <c r="J896" s="698"/>
      <c r="K896" s="696" t="str">
        <f>K8</f>
        <v>BANCA Agricola pop</v>
      </c>
      <c r="L896" s="696"/>
      <c r="M896" s="692" t="s">
        <v>7</v>
      </c>
      <c r="N896" s="505"/>
      <c r="O896" s="505"/>
      <c r="P896" s="521"/>
      <c r="Q896" s="513"/>
      <c r="T896" s="522" t="str">
        <f t="shared" si="369"/>
        <v>C A S S A</v>
      </c>
      <c r="U896" s="523">
        <f t="shared" si="370"/>
        <v>0</v>
      </c>
      <c r="V896" s="522" t="str">
        <f t="shared" si="371"/>
        <v>BANCA XXXX</v>
      </c>
      <c r="W896" s="523">
        <f t="shared" si="372"/>
        <v>0</v>
      </c>
      <c r="X896" s="522" t="str">
        <f t="shared" si="373"/>
        <v>BANCA Agricola pop</v>
      </c>
      <c r="Y896" s="523">
        <f t="shared" si="374"/>
        <v>0</v>
      </c>
      <c r="AA896" s="517"/>
      <c r="AB896" s="517"/>
      <c r="AC896" s="530"/>
      <c r="AE896" s="519"/>
      <c r="AF896" s="519"/>
      <c r="AH896" s="499" t="str">
        <f t="shared" si="376"/>
        <v/>
      </c>
    </row>
    <row r="897" spans="1:34" x14ac:dyDescent="0.2">
      <c r="A897" s="704"/>
      <c r="B897" s="705"/>
      <c r="C897" s="705"/>
      <c r="D897" s="705"/>
      <c r="E897" s="705"/>
      <c r="F897" s="705"/>
      <c r="G897" s="152" t="s">
        <v>2</v>
      </c>
      <c r="H897" s="152" t="s">
        <v>3</v>
      </c>
      <c r="I897" s="152" t="s">
        <v>2</v>
      </c>
      <c r="J897" s="152" t="s">
        <v>3</v>
      </c>
      <c r="K897" s="152" t="s">
        <v>2</v>
      </c>
      <c r="L897" s="152" t="s">
        <v>3</v>
      </c>
      <c r="M897" s="693"/>
      <c r="N897" s="505"/>
      <c r="O897" s="505"/>
      <c r="P897" s="521"/>
      <c r="Q897" s="513"/>
      <c r="T897" s="522" t="str">
        <f t="shared" si="369"/>
        <v>ENTRATE</v>
      </c>
      <c r="U897" s="523" t="str">
        <f t="shared" si="370"/>
        <v>USCITE</v>
      </c>
      <c r="V897" s="522" t="str">
        <f t="shared" si="371"/>
        <v>ENTRATE</v>
      </c>
      <c r="W897" s="523" t="str">
        <f t="shared" si="372"/>
        <v>USCITE</v>
      </c>
      <c r="X897" s="522" t="str">
        <f t="shared" si="373"/>
        <v>ENTRATE</v>
      </c>
      <c r="Y897" s="523" t="str">
        <f t="shared" si="374"/>
        <v>USCITE</v>
      </c>
      <c r="AA897" s="517"/>
      <c r="AB897" s="517"/>
      <c r="AC897" s="530"/>
      <c r="AE897" s="519"/>
      <c r="AF897" s="519"/>
      <c r="AH897" s="499" t="str">
        <f t="shared" si="376"/>
        <v/>
      </c>
    </row>
    <row r="898" spans="1:34" x14ac:dyDescent="0.2">
      <c r="A898" s="694" t="s">
        <v>12</v>
      </c>
      <c r="B898" s="695"/>
      <c r="C898" s="695"/>
      <c r="D898" s="695"/>
      <c r="E898" s="695"/>
      <c r="F898" s="695"/>
      <c r="G898" s="153">
        <f t="shared" ref="G898:L898" si="389">SUM(G869:G894)</f>
        <v>0</v>
      </c>
      <c r="H898" s="153">
        <f t="shared" si="389"/>
        <v>0</v>
      </c>
      <c r="I898" s="153">
        <f t="shared" si="389"/>
        <v>0</v>
      </c>
      <c r="J898" s="153">
        <f t="shared" si="389"/>
        <v>0</v>
      </c>
      <c r="K898" s="153">
        <f t="shared" si="389"/>
        <v>0</v>
      </c>
      <c r="L898" s="153">
        <f t="shared" si="389"/>
        <v>0</v>
      </c>
      <c r="M898" s="154">
        <f>G898-H898+I898-J898+K898-L898</f>
        <v>0</v>
      </c>
      <c r="N898" s="534"/>
      <c r="O898" s="534"/>
      <c r="P898" s="521"/>
      <c r="Q898" s="513"/>
      <c r="T898" s="522">
        <f t="shared" si="369"/>
        <v>0</v>
      </c>
      <c r="U898" s="523">
        <f t="shared" si="370"/>
        <v>0</v>
      </c>
      <c r="V898" s="522">
        <f t="shared" si="371"/>
        <v>0</v>
      </c>
      <c r="W898" s="523">
        <f t="shared" si="372"/>
        <v>0</v>
      </c>
      <c r="X898" s="522">
        <f t="shared" si="373"/>
        <v>0</v>
      </c>
      <c r="Y898" s="523">
        <f t="shared" si="374"/>
        <v>0</v>
      </c>
      <c r="AA898" s="517"/>
      <c r="AB898" s="517"/>
      <c r="AC898" s="530"/>
      <c r="AE898" s="519"/>
      <c r="AF898" s="519"/>
      <c r="AH898" s="499" t="str">
        <f t="shared" si="376"/>
        <v/>
      </c>
    </row>
    <row r="899" spans="1:34" x14ac:dyDescent="0.2">
      <c r="A899" s="694" t="s">
        <v>14</v>
      </c>
      <c r="B899" s="695"/>
      <c r="C899" s="695"/>
      <c r="D899" s="695"/>
      <c r="E899" s="695"/>
      <c r="F899" s="695"/>
      <c r="G899" s="153">
        <f t="shared" ref="G899:M899" si="390">G867</f>
        <v>434.24</v>
      </c>
      <c r="H899" s="153">
        <f t="shared" si="390"/>
        <v>0</v>
      </c>
      <c r="I899" s="153">
        <f t="shared" si="390"/>
        <v>17740.45</v>
      </c>
      <c r="J899" s="153">
        <f t="shared" si="390"/>
        <v>29.94</v>
      </c>
      <c r="K899" s="153">
        <f t="shared" si="390"/>
        <v>95.99</v>
      </c>
      <c r="L899" s="153">
        <f t="shared" si="390"/>
        <v>0</v>
      </c>
      <c r="M899" s="154">
        <f t="shared" si="390"/>
        <v>18240.740000000005</v>
      </c>
      <c r="N899" s="534"/>
      <c r="O899" s="534"/>
      <c r="P899" s="521"/>
      <c r="Q899" s="513"/>
      <c r="T899" s="522">
        <f t="shared" si="369"/>
        <v>434.24</v>
      </c>
      <c r="U899" s="523">
        <f t="shared" si="370"/>
        <v>0</v>
      </c>
      <c r="V899" s="522">
        <f t="shared" si="371"/>
        <v>17740.45</v>
      </c>
      <c r="W899" s="523">
        <f t="shared" si="372"/>
        <v>29.94</v>
      </c>
      <c r="X899" s="522">
        <f t="shared" si="373"/>
        <v>95.99</v>
      </c>
      <c r="Y899" s="523">
        <f t="shared" si="374"/>
        <v>0</v>
      </c>
      <c r="AA899" s="517"/>
      <c r="AB899" s="517"/>
      <c r="AC899" s="530"/>
      <c r="AE899" s="519"/>
      <c r="AF899" s="519"/>
      <c r="AH899" s="499" t="str">
        <f t="shared" si="376"/>
        <v/>
      </c>
    </row>
    <row r="900" spans="1:34" x14ac:dyDescent="0.2">
      <c r="A900" s="700" t="s">
        <v>13</v>
      </c>
      <c r="B900" s="701"/>
      <c r="C900" s="701"/>
      <c r="D900" s="701"/>
      <c r="E900" s="701"/>
      <c r="F900" s="701"/>
      <c r="G900" s="153">
        <f t="shared" ref="G900:M900" si="391">G898+G899</f>
        <v>434.24</v>
      </c>
      <c r="H900" s="153">
        <f t="shared" si="391"/>
        <v>0</v>
      </c>
      <c r="I900" s="153">
        <f t="shared" si="391"/>
        <v>17740.45</v>
      </c>
      <c r="J900" s="153">
        <f t="shared" si="391"/>
        <v>29.94</v>
      </c>
      <c r="K900" s="153">
        <f t="shared" si="391"/>
        <v>95.99</v>
      </c>
      <c r="L900" s="153">
        <f t="shared" si="391"/>
        <v>0</v>
      </c>
      <c r="M900" s="154">
        <f t="shared" si="391"/>
        <v>18240.740000000005</v>
      </c>
      <c r="N900" s="534"/>
      <c r="O900" s="534"/>
      <c r="P900" s="521"/>
      <c r="Q900" s="513"/>
      <c r="T900" s="522">
        <f t="shared" ref="T900:T963" si="392">IF(R900="ee",G900,IF(R900="-u",G900,IF(R900="",G900,IF(R900="ra",G900,IF(R900="pr",G900,"")))))</f>
        <v>434.24</v>
      </c>
      <c r="U900" s="523">
        <f t="shared" ref="U900:U963" si="393">IF(R900="uu",H900,IF(R900="-e",H900,IF(R900="",H900,IF(R900="rp",H900,IF(R900="ve",H900,"")))))</f>
        <v>0</v>
      </c>
      <c r="V900" s="522">
        <f t="shared" ref="V900:V963" si="394">IF(R900="ee",I900,IF(R900="-u",I900,IF(R900="",I900,IF(R900="ra",I900,IF(R900="ve",I900,"")))))</f>
        <v>17740.45</v>
      </c>
      <c r="W900" s="523">
        <f t="shared" ref="W900:W963" si="395">IF(R900="uu",J900,IF(R900="-e",J900,IF(R900="",J900,IF(R900="rp",J900,IF(R900="pr",J900,"")))))</f>
        <v>29.94</v>
      </c>
      <c r="X900" s="522">
        <f t="shared" ref="X900:X963" si="396">IF(R900="ee",K900,IF(R900="-u",K900,IF(R900="",K900,IF(R900="ra",K900,IF(R900="ve",K900,"")))))</f>
        <v>95.99</v>
      </c>
      <c r="Y900" s="523">
        <f t="shared" ref="Y900:Y963" si="397">IF(R900="uu",L900,IF(R900="-e",L900,IF(R900="",L900,IF(R900="rp",L900,IF(R900="pr",L900,"")))))</f>
        <v>0</v>
      </c>
      <c r="AA900" s="517"/>
      <c r="AB900" s="517"/>
      <c r="AC900" s="530"/>
      <c r="AE900" s="519"/>
      <c r="AF900" s="519"/>
      <c r="AH900" s="499" t="str">
        <f t="shared" ref="AH900:AH963" si="398">LEFT($AC900,4)</f>
        <v/>
      </c>
    </row>
    <row r="901" spans="1:34" ht="13.5" thickBot="1" x14ac:dyDescent="0.25">
      <c r="A901" s="706" t="s">
        <v>16</v>
      </c>
      <c r="B901" s="707"/>
      <c r="C901" s="707"/>
      <c r="D901" s="707"/>
      <c r="E901" s="707"/>
      <c r="F901" s="707"/>
      <c r="G901" s="699">
        <f>G900-H900</f>
        <v>434.24</v>
      </c>
      <c r="H901" s="699"/>
      <c r="I901" s="699">
        <f>I900-J900</f>
        <v>17710.510000000002</v>
      </c>
      <c r="J901" s="699"/>
      <c r="K901" s="699">
        <f>K900-L900</f>
        <v>95.99</v>
      </c>
      <c r="L901" s="699"/>
      <c r="M901" s="155">
        <f>G901+I901+K901</f>
        <v>18240.740000000005</v>
      </c>
      <c r="N901" s="536"/>
      <c r="O901" s="536"/>
      <c r="P901" s="521"/>
      <c r="Q901" s="513"/>
      <c r="T901" s="522">
        <f t="shared" si="392"/>
        <v>434.24</v>
      </c>
      <c r="U901" s="523">
        <f t="shared" si="393"/>
        <v>0</v>
      </c>
      <c r="V901" s="522">
        <f t="shared" si="394"/>
        <v>17710.510000000002</v>
      </c>
      <c r="W901" s="523">
        <f t="shared" si="395"/>
        <v>0</v>
      </c>
      <c r="X901" s="522">
        <f t="shared" si="396"/>
        <v>95.99</v>
      </c>
      <c r="Y901" s="523">
        <f t="shared" si="397"/>
        <v>0</v>
      </c>
      <c r="AA901" s="517"/>
      <c r="AB901" s="517"/>
      <c r="AC901" s="530"/>
      <c r="AE901" s="519"/>
      <c r="AF901" s="519"/>
      <c r="AH901" s="499" t="str">
        <f t="shared" si="398"/>
        <v/>
      </c>
    </row>
    <row r="902" spans="1:34" ht="13.5" thickTop="1" x14ac:dyDescent="0.2">
      <c r="A902" s="160"/>
      <c r="B902" s="156" t="str">
        <f>IF(Q902&gt;0.00001,B894+1,"")</f>
        <v/>
      </c>
      <c r="C902" s="128" t="b">
        <f t="shared" ref="C902:C927" si="399">IF(G902+I902+K902&gt;0,"e",IF(H902+J902+L902&gt;0,"u",IF(G902+H902+I902+J902+K902+L902&lt;0,"")))</f>
        <v>0</v>
      </c>
      <c r="D902" s="161"/>
      <c r="E902" s="143" t="b">
        <f t="shared" ref="E902:E927" si="400">IF(Q902&gt;0.0001,1)</f>
        <v>0</v>
      </c>
      <c r="F902" s="137" t="str">
        <f t="shared" ref="F902:F927" si="401">AH902</f>
        <v/>
      </c>
      <c r="G902" s="157"/>
      <c r="H902" s="158"/>
      <c r="I902" s="157"/>
      <c r="J902" s="158"/>
      <c r="K902" s="157"/>
      <c r="L902" s="158"/>
      <c r="M902" s="159" t="str">
        <f t="shared" ref="M902:M927" si="402">IF(SUM(G902:L902)&gt;0.00001,M901+G902-H902+I902-J902+K902-L902,"")</f>
        <v/>
      </c>
      <c r="N902" s="534"/>
      <c r="O902" s="534"/>
      <c r="P902" s="521"/>
      <c r="Q902" s="513">
        <f t="shared" ref="Q902:Q927" si="403">SUM(G902:L902)</f>
        <v>0</v>
      </c>
      <c r="R902" s="499" t="str">
        <f t="shared" ref="R902:R927" si="404">LEFT(F902,2)</f>
        <v/>
      </c>
      <c r="T902" s="522">
        <f t="shared" si="392"/>
        <v>0</v>
      </c>
      <c r="U902" s="523">
        <f t="shared" si="393"/>
        <v>0</v>
      </c>
      <c r="V902" s="522">
        <f t="shared" si="394"/>
        <v>0</v>
      </c>
      <c r="W902" s="523">
        <f t="shared" si="395"/>
        <v>0</v>
      </c>
      <c r="X902" s="522">
        <f t="shared" si="396"/>
        <v>0</v>
      </c>
      <c r="Y902" s="523">
        <f t="shared" si="397"/>
        <v>0</v>
      </c>
      <c r="AA902" s="517"/>
      <c r="AB902" s="517" t="e">
        <f t="shared" ref="AB902:AB927" si="405">$AA$11+M902</f>
        <v>#VALUE!</v>
      </c>
      <c r="AC902" s="524"/>
      <c r="AE902" s="519"/>
      <c r="AF902" s="519"/>
      <c r="AH902" s="499" t="str">
        <f t="shared" si="398"/>
        <v/>
      </c>
    </row>
    <row r="903" spans="1:34" x14ac:dyDescent="0.2">
      <c r="A903" s="134"/>
      <c r="B903" s="135" t="str">
        <f t="shared" ref="B903:B928" si="406">IF(Q903&gt;0.00001,B902+1,"")</f>
        <v/>
      </c>
      <c r="C903" s="128" t="b">
        <f t="shared" si="399"/>
        <v>0</v>
      </c>
      <c r="D903" s="136"/>
      <c r="E903" s="143" t="b">
        <f t="shared" si="400"/>
        <v>0</v>
      </c>
      <c r="F903" s="137" t="str">
        <f t="shared" si="401"/>
        <v/>
      </c>
      <c r="G903" s="138"/>
      <c r="H903" s="139"/>
      <c r="I903" s="138"/>
      <c r="J903" s="139"/>
      <c r="K903" s="138"/>
      <c r="L903" s="139"/>
      <c r="M903" s="140" t="str">
        <f t="shared" si="402"/>
        <v/>
      </c>
      <c r="N903" s="534"/>
      <c r="O903" s="534"/>
      <c r="P903" s="521"/>
      <c r="Q903" s="513">
        <f t="shared" si="403"/>
        <v>0</v>
      </c>
      <c r="R903" s="499" t="str">
        <f t="shared" si="404"/>
        <v/>
      </c>
      <c r="T903" s="522">
        <f t="shared" si="392"/>
        <v>0</v>
      </c>
      <c r="U903" s="523">
        <f t="shared" si="393"/>
        <v>0</v>
      </c>
      <c r="V903" s="522">
        <f t="shared" si="394"/>
        <v>0</v>
      </c>
      <c r="W903" s="523">
        <f t="shared" si="395"/>
        <v>0</v>
      </c>
      <c r="X903" s="522">
        <f t="shared" si="396"/>
        <v>0</v>
      </c>
      <c r="Y903" s="523">
        <f t="shared" si="397"/>
        <v>0</v>
      </c>
      <c r="AA903" s="517"/>
      <c r="AB903" s="517" t="e">
        <f t="shared" si="405"/>
        <v>#VALUE!</v>
      </c>
      <c r="AC903" s="524"/>
      <c r="AE903" s="519"/>
      <c r="AF903" s="519"/>
      <c r="AH903" s="499" t="str">
        <f t="shared" si="398"/>
        <v/>
      </c>
    </row>
    <row r="904" spans="1:34" x14ac:dyDescent="0.2">
      <c r="A904" s="134"/>
      <c r="B904" s="135" t="str">
        <f t="shared" si="406"/>
        <v/>
      </c>
      <c r="C904" s="128" t="b">
        <f t="shared" si="399"/>
        <v>0</v>
      </c>
      <c r="D904" s="136"/>
      <c r="E904" s="143" t="b">
        <f t="shared" si="400"/>
        <v>0</v>
      </c>
      <c r="F904" s="137" t="str">
        <f t="shared" si="401"/>
        <v/>
      </c>
      <c r="G904" s="138"/>
      <c r="H904" s="139"/>
      <c r="I904" s="138"/>
      <c r="J904" s="139"/>
      <c r="K904" s="138"/>
      <c r="L904" s="139"/>
      <c r="M904" s="140" t="str">
        <f t="shared" si="402"/>
        <v/>
      </c>
      <c r="N904" s="534"/>
      <c r="O904" s="534"/>
      <c r="P904" s="521"/>
      <c r="Q904" s="513">
        <f t="shared" si="403"/>
        <v>0</v>
      </c>
      <c r="R904" s="499" t="str">
        <f t="shared" si="404"/>
        <v/>
      </c>
      <c r="T904" s="522">
        <f t="shared" si="392"/>
        <v>0</v>
      </c>
      <c r="U904" s="523">
        <f t="shared" si="393"/>
        <v>0</v>
      </c>
      <c r="V904" s="522">
        <f t="shared" si="394"/>
        <v>0</v>
      </c>
      <c r="W904" s="523">
        <f t="shared" si="395"/>
        <v>0</v>
      </c>
      <c r="X904" s="522">
        <f t="shared" si="396"/>
        <v>0</v>
      </c>
      <c r="Y904" s="523">
        <f t="shared" si="397"/>
        <v>0</v>
      </c>
      <c r="AA904" s="517"/>
      <c r="AB904" s="517" t="e">
        <f t="shared" si="405"/>
        <v>#VALUE!</v>
      </c>
      <c r="AC904" s="524"/>
      <c r="AE904" s="519"/>
      <c r="AF904" s="519"/>
      <c r="AH904" s="499" t="str">
        <f t="shared" si="398"/>
        <v/>
      </c>
    </row>
    <row r="905" spans="1:34" x14ac:dyDescent="0.2">
      <c r="A905" s="134"/>
      <c r="B905" s="135" t="str">
        <f t="shared" si="406"/>
        <v/>
      </c>
      <c r="C905" s="128" t="b">
        <f t="shared" si="399"/>
        <v>0</v>
      </c>
      <c r="D905" s="136"/>
      <c r="E905" s="143" t="b">
        <f t="shared" si="400"/>
        <v>0</v>
      </c>
      <c r="F905" s="137" t="str">
        <f t="shared" si="401"/>
        <v/>
      </c>
      <c r="G905" s="138"/>
      <c r="H905" s="139"/>
      <c r="I905" s="138"/>
      <c r="J905" s="139"/>
      <c r="K905" s="138"/>
      <c r="L905" s="139"/>
      <c r="M905" s="140" t="str">
        <f t="shared" si="402"/>
        <v/>
      </c>
      <c r="N905" s="534"/>
      <c r="O905" s="534"/>
      <c r="P905" s="521"/>
      <c r="Q905" s="513">
        <f t="shared" si="403"/>
        <v>0</v>
      </c>
      <c r="R905" s="499" t="str">
        <f t="shared" si="404"/>
        <v/>
      </c>
      <c r="T905" s="522">
        <f t="shared" si="392"/>
        <v>0</v>
      </c>
      <c r="U905" s="523">
        <f t="shared" si="393"/>
        <v>0</v>
      </c>
      <c r="V905" s="522">
        <f t="shared" si="394"/>
        <v>0</v>
      </c>
      <c r="W905" s="523">
        <f t="shared" si="395"/>
        <v>0</v>
      </c>
      <c r="X905" s="522">
        <f t="shared" si="396"/>
        <v>0</v>
      </c>
      <c r="Y905" s="523">
        <f t="shared" si="397"/>
        <v>0</v>
      </c>
      <c r="AA905" s="517"/>
      <c r="AB905" s="517" t="e">
        <f t="shared" si="405"/>
        <v>#VALUE!</v>
      </c>
      <c r="AC905" s="524"/>
      <c r="AE905" s="519"/>
      <c r="AF905" s="519"/>
      <c r="AH905" s="499" t="str">
        <f t="shared" si="398"/>
        <v/>
      </c>
    </row>
    <row r="906" spans="1:34" x14ac:dyDescent="0.2">
      <c r="A906" s="134"/>
      <c r="B906" s="135" t="str">
        <f t="shared" si="406"/>
        <v/>
      </c>
      <c r="C906" s="128" t="b">
        <f t="shared" si="399"/>
        <v>0</v>
      </c>
      <c r="D906" s="136"/>
      <c r="E906" s="143" t="b">
        <f t="shared" si="400"/>
        <v>0</v>
      </c>
      <c r="F906" s="137" t="str">
        <f t="shared" si="401"/>
        <v/>
      </c>
      <c r="G906" s="138"/>
      <c r="H906" s="139"/>
      <c r="I906" s="138"/>
      <c r="J906" s="139"/>
      <c r="K906" s="138"/>
      <c r="L906" s="139"/>
      <c r="M906" s="140" t="str">
        <f t="shared" si="402"/>
        <v/>
      </c>
      <c r="N906" s="534"/>
      <c r="O906" s="534"/>
      <c r="P906" s="521"/>
      <c r="Q906" s="513">
        <f t="shared" si="403"/>
        <v>0</v>
      </c>
      <c r="R906" s="499" t="str">
        <f t="shared" si="404"/>
        <v/>
      </c>
      <c r="T906" s="522">
        <f t="shared" si="392"/>
        <v>0</v>
      </c>
      <c r="U906" s="523">
        <f t="shared" si="393"/>
        <v>0</v>
      </c>
      <c r="V906" s="522">
        <f t="shared" si="394"/>
        <v>0</v>
      </c>
      <c r="W906" s="523">
        <f t="shared" si="395"/>
        <v>0</v>
      </c>
      <c r="X906" s="522">
        <f t="shared" si="396"/>
        <v>0</v>
      </c>
      <c r="Y906" s="523">
        <f t="shared" si="397"/>
        <v>0</v>
      </c>
      <c r="AA906" s="517"/>
      <c r="AB906" s="517" t="e">
        <f t="shared" si="405"/>
        <v>#VALUE!</v>
      </c>
      <c r="AC906" s="524"/>
      <c r="AE906" s="519"/>
      <c r="AF906" s="519"/>
      <c r="AH906" s="499" t="str">
        <f t="shared" si="398"/>
        <v/>
      </c>
    </row>
    <row r="907" spans="1:34" x14ac:dyDescent="0.2">
      <c r="A907" s="134"/>
      <c r="B907" s="135" t="str">
        <f t="shared" si="406"/>
        <v/>
      </c>
      <c r="C907" s="128" t="b">
        <f t="shared" si="399"/>
        <v>0</v>
      </c>
      <c r="D907" s="136"/>
      <c r="E907" s="143" t="b">
        <f t="shared" si="400"/>
        <v>0</v>
      </c>
      <c r="F907" s="137" t="str">
        <f t="shared" si="401"/>
        <v/>
      </c>
      <c r="G907" s="138"/>
      <c r="H907" s="139"/>
      <c r="I907" s="138"/>
      <c r="J907" s="139"/>
      <c r="K907" s="138"/>
      <c r="L907" s="139"/>
      <c r="M907" s="140" t="str">
        <f t="shared" si="402"/>
        <v/>
      </c>
      <c r="N907" s="534"/>
      <c r="O907" s="534"/>
      <c r="P907" s="521"/>
      <c r="Q907" s="513">
        <f t="shared" si="403"/>
        <v>0</v>
      </c>
      <c r="R907" s="499" t="str">
        <f t="shared" si="404"/>
        <v/>
      </c>
      <c r="T907" s="522">
        <f t="shared" si="392"/>
        <v>0</v>
      </c>
      <c r="U907" s="523">
        <f t="shared" si="393"/>
        <v>0</v>
      </c>
      <c r="V907" s="522">
        <f t="shared" si="394"/>
        <v>0</v>
      </c>
      <c r="W907" s="523">
        <f t="shared" si="395"/>
        <v>0</v>
      </c>
      <c r="X907" s="522">
        <f t="shared" si="396"/>
        <v>0</v>
      </c>
      <c r="Y907" s="523">
        <f t="shared" si="397"/>
        <v>0</v>
      </c>
      <c r="AA907" s="517"/>
      <c r="AB907" s="517" t="e">
        <f t="shared" si="405"/>
        <v>#VALUE!</v>
      </c>
      <c r="AC907" s="524"/>
      <c r="AE907" s="519"/>
      <c r="AF907" s="519"/>
      <c r="AH907" s="499" t="str">
        <f t="shared" si="398"/>
        <v/>
      </c>
    </row>
    <row r="908" spans="1:34" x14ac:dyDescent="0.2">
      <c r="A908" s="134"/>
      <c r="B908" s="135" t="str">
        <f t="shared" si="406"/>
        <v/>
      </c>
      <c r="C908" s="128" t="b">
        <f t="shared" si="399"/>
        <v>0</v>
      </c>
      <c r="D908" s="136"/>
      <c r="E908" s="143" t="b">
        <f t="shared" si="400"/>
        <v>0</v>
      </c>
      <c r="F908" s="137" t="str">
        <f t="shared" si="401"/>
        <v/>
      </c>
      <c r="G908" s="138"/>
      <c r="H908" s="139"/>
      <c r="I908" s="138"/>
      <c r="J908" s="139"/>
      <c r="K908" s="138"/>
      <c r="L908" s="139"/>
      <c r="M908" s="140" t="str">
        <f t="shared" si="402"/>
        <v/>
      </c>
      <c r="N908" s="534"/>
      <c r="O908" s="534"/>
      <c r="P908" s="521"/>
      <c r="Q908" s="513">
        <f t="shared" si="403"/>
        <v>0</v>
      </c>
      <c r="R908" s="499" t="str">
        <f t="shared" si="404"/>
        <v/>
      </c>
      <c r="T908" s="522">
        <f t="shared" si="392"/>
        <v>0</v>
      </c>
      <c r="U908" s="523">
        <f t="shared" si="393"/>
        <v>0</v>
      </c>
      <c r="V908" s="522">
        <f t="shared" si="394"/>
        <v>0</v>
      </c>
      <c r="W908" s="523">
        <f t="shared" si="395"/>
        <v>0</v>
      </c>
      <c r="X908" s="522">
        <f t="shared" si="396"/>
        <v>0</v>
      </c>
      <c r="Y908" s="523">
        <f t="shared" si="397"/>
        <v>0</v>
      </c>
      <c r="AA908" s="517"/>
      <c r="AB908" s="517" t="e">
        <f t="shared" si="405"/>
        <v>#VALUE!</v>
      </c>
      <c r="AC908" s="524"/>
      <c r="AE908" s="519"/>
      <c r="AF908" s="519"/>
      <c r="AH908" s="499" t="str">
        <f t="shared" si="398"/>
        <v/>
      </c>
    </row>
    <row r="909" spans="1:34" x14ac:dyDescent="0.2">
      <c r="A909" s="134"/>
      <c r="B909" s="135" t="str">
        <f t="shared" si="406"/>
        <v/>
      </c>
      <c r="C909" s="128" t="b">
        <f t="shared" si="399"/>
        <v>0</v>
      </c>
      <c r="D909" s="136"/>
      <c r="E909" s="143" t="b">
        <f t="shared" si="400"/>
        <v>0</v>
      </c>
      <c r="F909" s="137" t="str">
        <f t="shared" si="401"/>
        <v/>
      </c>
      <c r="G909" s="138"/>
      <c r="H909" s="139"/>
      <c r="I909" s="138"/>
      <c r="J909" s="139"/>
      <c r="K909" s="138"/>
      <c r="L909" s="139"/>
      <c r="M909" s="140" t="str">
        <f t="shared" si="402"/>
        <v/>
      </c>
      <c r="N909" s="534"/>
      <c r="O909" s="534"/>
      <c r="P909" s="521"/>
      <c r="Q909" s="513">
        <f t="shared" si="403"/>
        <v>0</v>
      </c>
      <c r="R909" s="499" t="str">
        <f t="shared" si="404"/>
        <v/>
      </c>
      <c r="T909" s="522">
        <f t="shared" si="392"/>
        <v>0</v>
      </c>
      <c r="U909" s="523">
        <f t="shared" si="393"/>
        <v>0</v>
      </c>
      <c r="V909" s="522">
        <f t="shared" si="394"/>
        <v>0</v>
      </c>
      <c r="W909" s="523">
        <f t="shared" si="395"/>
        <v>0</v>
      </c>
      <c r="X909" s="522">
        <f t="shared" si="396"/>
        <v>0</v>
      </c>
      <c r="Y909" s="523">
        <f t="shared" si="397"/>
        <v>0</v>
      </c>
      <c r="AA909" s="517"/>
      <c r="AB909" s="517" t="e">
        <f t="shared" si="405"/>
        <v>#VALUE!</v>
      </c>
      <c r="AC909" s="524"/>
      <c r="AE909" s="519"/>
      <c r="AF909" s="519"/>
      <c r="AH909" s="499" t="str">
        <f t="shared" si="398"/>
        <v/>
      </c>
    </row>
    <row r="910" spans="1:34" x14ac:dyDescent="0.2">
      <c r="A910" s="134"/>
      <c r="B910" s="135" t="str">
        <f t="shared" si="406"/>
        <v/>
      </c>
      <c r="C910" s="128" t="b">
        <f t="shared" si="399"/>
        <v>0</v>
      </c>
      <c r="D910" s="136"/>
      <c r="E910" s="143" t="b">
        <f t="shared" si="400"/>
        <v>0</v>
      </c>
      <c r="F910" s="137" t="str">
        <f t="shared" si="401"/>
        <v/>
      </c>
      <c r="G910" s="138"/>
      <c r="H910" s="139"/>
      <c r="I910" s="138"/>
      <c r="J910" s="139"/>
      <c r="K910" s="138"/>
      <c r="L910" s="139"/>
      <c r="M910" s="140" t="str">
        <f t="shared" si="402"/>
        <v/>
      </c>
      <c r="N910" s="534"/>
      <c r="O910" s="534"/>
      <c r="P910" s="521"/>
      <c r="Q910" s="513">
        <f t="shared" si="403"/>
        <v>0</v>
      </c>
      <c r="R910" s="499" t="str">
        <f t="shared" si="404"/>
        <v/>
      </c>
      <c r="T910" s="522">
        <f t="shared" si="392"/>
        <v>0</v>
      </c>
      <c r="U910" s="523">
        <f t="shared" si="393"/>
        <v>0</v>
      </c>
      <c r="V910" s="522">
        <f t="shared" si="394"/>
        <v>0</v>
      </c>
      <c r="W910" s="523">
        <f t="shared" si="395"/>
        <v>0</v>
      </c>
      <c r="X910" s="522">
        <f t="shared" si="396"/>
        <v>0</v>
      </c>
      <c r="Y910" s="523">
        <f t="shared" si="397"/>
        <v>0</v>
      </c>
      <c r="AA910" s="517"/>
      <c r="AB910" s="517" t="e">
        <f t="shared" si="405"/>
        <v>#VALUE!</v>
      </c>
      <c r="AC910" s="524"/>
      <c r="AE910" s="519"/>
      <c r="AF910" s="519"/>
      <c r="AH910" s="499" t="str">
        <f t="shared" si="398"/>
        <v/>
      </c>
    </row>
    <row r="911" spans="1:34" x14ac:dyDescent="0.2">
      <c r="A911" s="134"/>
      <c r="B911" s="135" t="str">
        <f t="shared" si="406"/>
        <v/>
      </c>
      <c r="C911" s="128" t="b">
        <f t="shared" si="399"/>
        <v>0</v>
      </c>
      <c r="D911" s="136"/>
      <c r="E911" s="143" t="b">
        <f t="shared" si="400"/>
        <v>0</v>
      </c>
      <c r="F911" s="137" t="str">
        <f t="shared" si="401"/>
        <v/>
      </c>
      <c r="G911" s="138"/>
      <c r="H911" s="139"/>
      <c r="I911" s="138"/>
      <c r="J911" s="139"/>
      <c r="K911" s="138"/>
      <c r="L911" s="139"/>
      <c r="M911" s="140" t="str">
        <f t="shared" si="402"/>
        <v/>
      </c>
      <c r="N911" s="534"/>
      <c r="O911" s="534"/>
      <c r="P911" s="521"/>
      <c r="Q911" s="513">
        <f t="shared" si="403"/>
        <v>0</v>
      </c>
      <c r="R911" s="499" t="str">
        <f t="shared" si="404"/>
        <v/>
      </c>
      <c r="T911" s="522">
        <f t="shared" si="392"/>
        <v>0</v>
      </c>
      <c r="U911" s="523">
        <f t="shared" si="393"/>
        <v>0</v>
      </c>
      <c r="V911" s="522">
        <f t="shared" si="394"/>
        <v>0</v>
      </c>
      <c r="W911" s="523">
        <f t="shared" si="395"/>
        <v>0</v>
      </c>
      <c r="X911" s="522">
        <f t="shared" si="396"/>
        <v>0</v>
      </c>
      <c r="Y911" s="523">
        <f t="shared" si="397"/>
        <v>0</v>
      </c>
      <c r="AA911" s="517"/>
      <c r="AB911" s="517" t="e">
        <f t="shared" si="405"/>
        <v>#VALUE!</v>
      </c>
      <c r="AC911" s="524"/>
      <c r="AE911" s="519"/>
      <c r="AF911" s="519"/>
      <c r="AH911" s="499" t="str">
        <f t="shared" si="398"/>
        <v/>
      </c>
    </row>
    <row r="912" spans="1:34" x14ac:dyDescent="0.2">
      <c r="A912" s="134"/>
      <c r="B912" s="135" t="str">
        <f t="shared" si="406"/>
        <v/>
      </c>
      <c r="C912" s="128" t="b">
        <f t="shared" si="399"/>
        <v>0</v>
      </c>
      <c r="D912" s="136"/>
      <c r="E912" s="143" t="b">
        <f t="shared" si="400"/>
        <v>0</v>
      </c>
      <c r="F912" s="137" t="str">
        <f t="shared" si="401"/>
        <v/>
      </c>
      <c r="G912" s="138"/>
      <c r="H912" s="139"/>
      <c r="I912" s="138"/>
      <c r="J912" s="139"/>
      <c r="K912" s="138"/>
      <c r="L912" s="139"/>
      <c r="M912" s="140" t="str">
        <f t="shared" si="402"/>
        <v/>
      </c>
      <c r="N912" s="534"/>
      <c r="O912" s="534"/>
      <c r="P912" s="521"/>
      <c r="Q912" s="513">
        <f t="shared" si="403"/>
        <v>0</v>
      </c>
      <c r="R912" s="499" t="str">
        <f t="shared" si="404"/>
        <v/>
      </c>
      <c r="T912" s="522">
        <f t="shared" si="392"/>
        <v>0</v>
      </c>
      <c r="U912" s="523">
        <f t="shared" si="393"/>
        <v>0</v>
      </c>
      <c r="V912" s="522">
        <f t="shared" si="394"/>
        <v>0</v>
      </c>
      <c r="W912" s="523">
        <f t="shared" si="395"/>
        <v>0</v>
      </c>
      <c r="X912" s="522">
        <f t="shared" si="396"/>
        <v>0</v>
      </c>
      <c r="Y912" s="523">
        <f t="shared" si="397"/>
        <v>0</v>
      </c>
      <c r="AA912" s="517"/>
      <c r="AB912" s="517" t="e">
        <f t="shared" si="405"/>
        <v>#VALUE!</v>
      </c>
      <c r="AC912" s="524"/>
      <c r="AE912" s="519"/>
      <c r="AF912" s="519"/>
      <c r="AH912" s="499" t="str">
        <f t="shared" si="398"/>
        <v/>
      </c>
    </row>
    <row r="913" spans="1:34" x14ac:dyDescent="0.2">
      <c r="A913" s="134"/>
      <c r="B913" s="135" t="str">
        <f t="shared" si="406"/>
        <v/>
      </c>
      <c r="C913" s="128" t="b">
        <f t="shared" si="399"/>
        <v>0</v>
      </c>
      <c r="D913" s="136"/>
      <c r="E913" s="143" t="b">
        <f t="shared" si="400"/>
        <v>0</v>
      </c>
      <c r="F913" s="137" t="str">
        <f t="shared" si="401"/>
        <v/>
      </c>
      <c r="G913" s="138"/>
      <c r="H913" s="139"/>
      <c r="I913" s="138"/>
      <c r="J913" s="139"/>
      <c r="K913" s="138"/>
      <c r="L913" s="139"/>
      <c r="M913" s="140" t="str">
        <f t="shared" si="402"/>
        <v/>
      </c>
      <c r="N913" s="534"/>
      <c r="O913" s="534"/>
      <c r="P913" s="521"/>
      <c r="Q913" s="513">
        <f t="shared" si="403"/>
        <v>0</v>
      </c>
      <c r="R913" s="499" t="str">
        <f t="shared" si="404"/>
        <v/>
      </c>
      <c r="T913" s="522">
        <f t="shared" si="392"/>
        <v>0</v>
      </c>
      <c r="U913" s="523">
        <f t="shared" si="393"/>
        <v>0</v>
      </c>
      <c r="V913" s="522">
        <f t="shared" si="394"/>
        <v>0</v>
      </c>
      <c r="W913" s="523">
        <f t="shared" si="395"/>
        <v>0</v>
      </c>
      <c r="X913" s="522">
        <f t="shared" si="396"/>
        <v>0</v>
      </c>
      <c r="Y913" s="523">
        <f t="shared" si="397"/>
        <v>0</v>
      </c>
      <c r="AA913" s="517"/>
      <c r="AB913" s="517" t="e">
        <f t="shared" si="405"/>
        <v>#VALUE!</v>
      </c>
      <c r="AC913" s="524"/>
      <c r="AE913" s="519"/>
      <c r="AF913" s="519"/>
      <c r="AH913" s="499" t="str">
        <f t="shared" si="398"/>
        <v/>
      </c>
    </row>
    <row r="914" spans="1:34" x14ac:dyDescent="0.2">
      <c r="A914" s="134"/>
      <c r="B914" s="135" t="str">
        <f t="shared" si="406"/>
        <v/>
      </c>
      <c r="C914" s="128" t="b">
        <f t="shared" si="399"/>
        <v>0</v>
      </c>
      <c r="D914" s="136"/>
      <c r="E914" s="143" t="b">
        <f t="shared" si="400"/>
        <v>0</v>
      </c>
      <c r="F914" s="137" t="str">
        <f t="shared" si="401"/>
        <v/>
      </c>
      <c r="G914" s="138"/>
      <c r="H914" s="139"/>
      <c r="I914" s="138"/>
      <c r="J914" s="139"/>
      <c r="K914" s="138"/>
      <c r="L914" s="139"/>
      <c r="M914" s="140" t="str">
        <f t="shared" si="402"/>
        <v/>
      </c>
      <c r="N914" s="534"/>
      <c r="O914" s="534"/>
      <c r="P914" s="521"/>
      <c r="Q914" s="513">
        <f t="shared" si="403"/>
        <v>0</v>
      </c>
      <c r="R914" s="499" t="str">
        <f t="shared" si="404"/>
        <v/>
      </c>
      <c r="T914" s="522">
        <f t="shared" si="392"/>
        <v>0</v>
      </c>
      <c r="U914" s="523">
        <f t="shared" si="393"/>
        <v>0</v>
      </c>
      <c r="V914" s="522">
        <f t="shared" si="394"/>
        <v>0</v>
      </c>
      <c r="W914" s="523">
        <f t="shared" si="395"/>
        <v>0</v>
      </c>
      <c r="X914" s="522">
        <f t="shared" si="396"/>
        <v>0</v>
      </c>
      <c r="Y914" s="523">
        <f t="shared" si="397"/>
        <v>0</v>
      </c>
      <c r="AA914" s="517"/>
      <c r="AB914" s="517" t="e">
        <f t="shared" si="405"/>
        <v>#VALUE!</v>
      </c>
      <c r="AC914" s="524"/>
      <c r="AE914" s="519"/>
      <c r="AF914" s="519"/>
      <c r="AH914" s="499" t="str">
        <f t="shared" si="398"/>
        <v/>
      </c>
    </row>
    <row r="915" spans="1:34" x14ac:dyDescent="0.2">
      <c r="A915" s="134"/>
      <c r="B915" s="135" t="str">
        <f t="shared" si="406"/>
        <v/>
      </c>
      <c r="C915" s="128" t="b">
        <f t="shared" si="399"/>
        <v>0</v>
      </c>
      <c r="D915" s="136"/>
      <c r="E915" s="143" t="b">
        <f t="shared" si="400"/>
        <v>0</v>
      </c>
      <c r="F915" s="137" t="str">
        <f t="shared" si="401"/>
        <v/>
      </c>
      <c r="G915" s="138"/>
      <c r="H915" s="139"/>
      <c r="I915" s="138"/>
      <c r="J915" s="139"/>
      <c r="K915" s="138"/>
      <c r="L915" s="139"/>
      <c r="M915" s="140" t="str">
        <f t="shared" si="402"/>
        <v/>
      </c>
      <c r="N915" s="534"/>
      <c r="O915" s="534"/>
      <c r="P915" s="521"/>
      <c r="Q915" s="513">
        <f t="shared" si="403"/>
        <v>0</v>
      </c>
      <c r="R915" s="499" t="str">
        <f t="shared" si="404"/>
        <v/>
      </c>
      <c r="T915" s="522">
        <f t="shared" si="392"/>
        <v>0</v>
      </c>
      <c r="U915" s="523">
        <f t="shared" si="393"/>
        <v>0</v>
      </c>
      <c r="V915" s="522">
        <f t="shared" si="394"/>
        <v>0</v>
      </c>
      <c r="W915" s="523">
        <f t="shared" si="395"/>
        <v>0</v>
      </c>
      <c r="X915" s="522">
        <f t="shared" si="396"/>
        <v>0</v>
      </c>
      <c r="Y915" s="523">
        <f t="shared" si="397"/>
        <v>0</v>
      </c>
      <c r="AA915" s="517"/>
      <c r="AB915" s="517" t="e">
        <f t="shared" si="405"/>
        <v>#VALUE!</v>
      </c>
      <c r="AC915" s="524"/>
      <c r="AE915" s="519"/>
      <c r="AF915" s="519"/>
      <c r="AH915" s="499" t="str">
        <f t="shared" si="398"/>
        <v/>
      </c>
    </row>
    <row r="916" spans="1:34" x14ac:dyDescent="0.2">
      <c r="A916" s="134"/>
      <c r="B916" s="135" t="str">
        <f t="shared" si="406"/>
        <v/>
      </c>
      <c r="C916" s="128" t="b">
        <f t="shared" si="399"/>
        <v>0</v>
      </c>
      <c r="D916" s="136"/>
      <c r="E916" s="143" t="b">
        <f t="shared" si="400"/>
        <v>0</v>
      </c>
      <c r="F916" s="137" t="str">
        <f t="shared" si="401"/>
        <v/>
      </c>
      <c r="G916" s="138"/>
      <c r="H916" s="139"/>
      <c r="I916" s="138"/>
      <c r="J916" s="139"/>
      <c r="K916" s="138"/>
      <c r="L916" s="139"/>
      <c r="M916" s="140" t="str">
        <f t="shared" si="402"/>
        <v/>
      </c>
      <c r="N916" s="534"/>
      <c r="O916" s="534"/>
      <c r="P916" s="521"/>
      <c r="Q916" s="513">
        <f t="shared" si="403"/>
        <v>0</v>
      </c>
      <c r="R916" s="499" t="str">
        <f t="shared" si="404"/>
        <v/>
      </c>
      <c r="T916" s="522">
        <f t="shared" si="392"/>
        <v>0</v>
      </c>
      <c r="U916" s="523">
        <f t="shared" si="393"/>
        <v>0</v>
      </c>
      <c r="V916" s="522">
        <f t="shared" si="394"/>
        <v>0</v>
      </c>
      <c r="W916" s="523">
        <f t="shared" si="395"/>
        <v>0</v>
      </c>
      <c r="X916" s="522">
        <f t="shared" si="396"/>
        <v>0</v>
      </c>
      <c r="Y916" s="523">
        <f t="shared" si="397"/>
        <v>0</v>
      </c>
      <c r="AA916" s="517"/>
      <c r="AB916" s="517" t="e">
        <f t="shared" si="405"/>
        <v>#VALUE!</v>
      </c>
      <c r="AC916" s="524"/>
      <c r="AE916" s="519"/>
      <c r="AF916" s="519"/>
      <c r="AH916" s="499" t="str">
        <f t="shared" si="398"/>
        <v/>
      </c>
    </row>
    <row r="917" spans="1:34" x14ac:dyDescent="0.2">
      <c r="A917" s="134"/>
      <c r="B917" s="135" t="str">
        <f t="shared" si="406"/>
        <v/>
      </c>
      <c r="C917" s="128" t="b">
        <f t="shared" si="399"/>
        <v>0</v>
      </c>
      <c r="D917" s="136"/>
      <c r="E917" s="143" t="b">
        <f t="shared" si="400"/>
        <v>0</v>
      </c>
      <c r="F917" s="137" t="str">
        <f t="shared" si="401"/>
        <v/>
      </c>
      <c r="G917" s="138"/>
      <c r="H917" s="139"/>
      <c r="I917" s="138"/>
      <c r="J917" s="139"/>
      <c r="K917" s="138"/>
      <c r="L917" s="139"/>
      <c r="M917" s="140" t="str">
        <f t="shared" si="402"/>
        <v/>
      </c>
      <c r="N917" s="534"/>
      <c r="O917" s="534"/>
      <c r="P917" s="521"/>
      <c r="Q917" s="513">
        <f t="shared" si="403"/>
        <v>0</v>
      </c>
      <c r="R917" s="499" t="str">
        <f t="shared" si="404"/>
        <v/>
      </c>
      <c r="T917" s="522">
        <f t="shared" si="392"/>
        <v>0</v>
      </c>
      <c r="U917" s="523">
        <f t="shared" si="393"/>
        <v>0</v>
      </c>
      <c r="V917" s="522">
        <f t="shared" si="394"/>
        <v>0</v>
      </c>
      <c r="W917" s="523">
        <f t="shared" si="395"/>
        <v>0</v>
      </c>
      <c r="X917" s="522">
        <f t="shared" si="396"/>
        <v>0</v>
      </c>
      <c r="Y917" s="523">
        <f t="shared" si="397"/>
        <v>0</v>
      </c>
      <c r="AA917" s="517"/>
      <c r="AB917" s="517" t="e">
        <f t="shared" si="405"/>
        <v>#VALUE!</v>
      </c>
      <c r="AC917" s="524"/>
      <c r="AE917" s="519"/>
      <c r="AF917" s="519"/>
      <c r="AH917" s="499" t="str">
        <f t="shared" si="398"/>
        <v/>
      </c>
    </row>
    <row r="918" spans="1:34" x14ac:dyDescent="0.2">
      <c r="A918" s="134"/>
      <c r="B918" s="135" t="str">
        <f t="shared" si="406"/>
        <v/>
      </c>
      <c r="C918" s="128" t="b">
        <f t="shared" si="399"/>
        <v>0</v>
      </c>
      <c r="D918" s="136"/>
      <c r="E918" s="143" t="b">
        <f t="shared" si="400"/>
        <v>0</v>
      </c>
      <c r="F918" s="137" t="str">
        <f t="shared" si="401"/>
        <v/>
      </c>
      <c r="G918" s="138"/>
      <c r="H918" s="139"/>
      <c r="I918" s="138"/>
      <c r="J918" s="139"/>
      <c r="K918" s="138"/>
      <c r="L918" s="139"/>
      <c r="M918" s="140" t="str">
        <f t="shared" si="402"/>
        <v/>
      </c>
      <c r="N918" s="534"/>
      <c r="O918" s="534"/>
      <c r="P918" s="521"/>
      <c r="Q918" s="513">
        <f t="shared" si="403"/>
        <v>0</v>
      </c>
      <c r="R918" s="499" t="str">
        <f t="shared" si="404"/>
        <v/>
      </c>
      <c r="T918" s="522">
        <f t="shared" si="392"/>
        <v>0</v>
      </c>
      <c r="U918" s="523">
        <f t="shared" si="393"/>
        <v>0</v>
      </c>
      <c r="V918" s="522">
        <f t="shared" si="394"/>
        <v>0</v>
      </c>
      <c r="W918" s="523">
        <f t="shared" si="395"/>
        <v>0</v>
      </c>
      <c r="X918" s="522">
        <f t="shared" si="396"/>
        <v>0</v>
      </c>
      <c r="Y918" s="523">
        <f t="shared" si="397"/>
        <v>0</v>
      </c>
      <c r="AA918" s="517"/>
      <c r="AB918" s="517" t="e">
        <f t="shared" si="405"/>
        <v>#VALUE!</v>
      </c>
      <c r="AC918" s="524"/>
      <c r="AE918" s="519"/>
      <c r="AF918" s="519"/>
      <c r="AH918" s="499" t="str">
        <f t="shared" si="398"/>
        <v/>
      </c>
    </row>
    <row r="919" spans="1:34" x14ac:dyDescent="0.2">
      <c r="A919" s="134"/>
      <c r="B919" s="135" t="str">
        <f t="shared" si="406"/>
        <v/>
      </c>
      <c r="C919" s="128" t="b">
        <f t="shared" si="399"/>
        <v>0</v>
      </c>
      <c r="D919" s="136"/>
      <c r="E919" s="143" t="b">
        <f t="shared" si="400"/>
        <v>0</v>
      </c>
      <c r="F919" s="137" t="str">
        <f t="shared" si="401"/>
        <v/>
      </c>
      <c r="G919" s="138"/>
      <c r="H919" s="139"/>
      <c r="I919" s="138"/>
      <c r="J919" s="139"/>
      <c r="K919" s="138"/>
      <c r="L919" s="139"/>
      <c r="M919" s="140" t="str">
        <f t="shared" si="402"/>
        <v/>
      </c>
      <c r="N919" s="534"/>
      <c r="O919" s="534"/>
      <c r="P919" s="521"/>
      <c r="Q919" s="513">
        <f t="shared" si="403"/>
        <v>0</v>
      </c>
      <c r="R919" s="499" t="str">
        <f t="shared" si="404"/>
        <v/>
      </c>
      <c r="T919" s="522">
        <f t="shared" si="392"/>
        <v>0</v>
      </c>
      <c r="U919" s="523">
        <f t="shared" si="393"/>
        <v>0</v>
      </c>
      <c r="V919" s="522">
        <f t="shared" si="394"/>
        <v>0</v>
      </c>
      <c r="W919" s="523">
        <f t="shared" si="395"/>
        <v>0</v>
      </c>
      <c r="X919" s="522">
        <f t="shared" si="396"/>
        <v>0</v>
      </c>
      <c r="Y919" s="523">
        <f t="shared" si="397"/>
        <v>0</v>
      </c>
      <c r="AA919" s="517"/>
      <c r="AB919" s="517" t="e">
        <f t="shared" si="405"/>
        <v>#VALUE!</v>
      </c>
      <c r="AC919" s="524"/>
      <c r="AE919" s="519"/>
      <c r="AF919" s="519"/>
      <c r="AH919" s="499" t="str">
        <f t="shared" si="398"/>
        <v/>
      </c>
    </row>
    <row r="920" spans="1:34" x14ac:dyDescent="0.2">
      <c r="A920" s="134"/>
      <c r="B920" s="135" t="str">
        <f t="shared" si="406"/>
        <v/>
      </c>
      <c r="C920" s="128" t="b">
        <f t="shared" si="399"/>
        <v>0</v>
      </c>
      <c r="D920" s="136"/>
      <c r="E920" s="143" t="b">
        <f t="shared" si="400"/>
        <v>0</v>
      </c>
      <c r="F920" s="137" t="str">
        <f t="shared" si="401"/>
        <v/>
      </c>
      <c r="G920" s="138"/>
      <c r="H920" s="139"/>
      <c r="I920" s="138"/>
      <c r="J920" s="139"/>
      <c r="K920" s="138"/>
      <c r="L920" s="139"/>
      <c r="M920" s="140" t="str">
        <f t="shared" si="402"/>
        <v/>
      </c>
      <c r="N920" s="534"/>
      <c r="O920" s="534"/>
      <c r="P920" s="521"/>
      <c r="Q920" s="513">
        <f t="shared" si="403"/>
        <v>0</v>
      </c>
      <c r="R920" s="499" t="str">
        <f t="shared" si="404"/>
        <v/>
      </c>
      <c r="T920" s="522">
        <f t="shared" si="392"/>
        <v>0</v>
      </c>
      <c r="U920" s="523">
        <f t="shared" si="393"/>
        <v>0</v>
      </c>
      <c r="V920" s="522">
        <f t="shared" si="394"/>
        <v>0</v>
      </c>
      <c r="W920" s="523">
        <f t="shared" si="395"/>
        <v>0</v>
      </c>
      <c r="X920" s="522">
        <f t="shared" si="396"/>
        <v>0</v>
      </c>
      <c r="Y920" s="523">
        <f t="shared" si="397"/>
        <v>0</v>
      </c>
      <c r="AA920" s="517"/>
      <c r="AB920" s="517" t="e">
        <f t="shared" si="405"/>
        <v>#VALUE!</v>
      </c>
      <c r="AC920" s="524"/>
      <c r="AE920" s="519"/>
      <c r="AF920" s="519"/>
      <c r="AH920" s="499" t="str">
        <f t="shared" si="398"/>
        <v/>
      </c>
    </row>
    <row r="921" spans="1:34" x14ac:dyDescent="0.2">
      <c r="A921" s="134"/>
      <c r="B921" s="135" t="str">
        <f t="shared" si="406"/>
        <v/>
      </c>
      <c r="C921" s="128" t="b">
        <f t="shared" si="399"/>
        <v>0</v>
      </c>
      <c r="D921" s="136"/>
      <c r="E921" s="143" t="b">
        <f t="shared" si="400"/>
        <v>0</v>
      </c>
      <c r="F921" s="137" t="str">
        <f t="shared" si="401"/>
        <v/>
      </c>
      <c r="G921" s="138"/>
      <c r="H921" s="139"/>
      <c r="I921" s="138"/>
      <c r="J921" s="139"/>
      <c r="K921" s="138"/>
      <c r="L921" s="139"/>
      <c r="M921" s="140" t="str">
        <f t="shared" si="402"/>
        <v/>
      </c>
      <c r="N921" s="534"/>
      <c r="O921" s="534"/>
      <c r="P921" s="521"/>
      <c r="Q921" s="513">
        <f t="shared" si="403"/>
        <v>0</v>
      </c>
      <c r="R921" s="499" t="str">
        <f t="shared" si="404"/>
        <v/>
      </c>
      <c r="T921" s="522">
        <f t="shared" si="392"/>
        <v>0</v>
      </c>
      <c r="U921" s="523">
        <f t="shared" si="393"/>
        <v>0</v>
      </c>
      <c r="V921" s="522">
        <f t="shared" si="394"/>
        <v>0</v>
      </c>
      <c r="W921" s="523">
        <f t="shared" si="395"/>
        <v>0</v>
      </c>
      <c r="X921" s="522">
        <f t="shared" si="396"/>
        <v>0</v>
      </c>
      <c r="Y921" s="523">
        <f t="shared" si="397"/>
        <v>0</v>
      </c>
      <c r="AA921" s="517"/>
      <c r="AB921" s="517" t="e">
        <f t="shared" si="405"/>
        <v>#VALUE!</v>
      </c>
      <c r="AC921" s="524"/>
      <c r="AE921" s="519"/>
      <c r="AF921" s="519"/>
      <c r="AH921" s="499" t="str">
        <f t="shared" si="398"/>
        <v/>
      </c>
    </row>
    <row r="922" spans="1:34" x14ac:dyDescent="0.2">
      <c r="A922" s="134"/>
      <c r="B922" s="135" t="str">
        <f t="shared" si="406"/>
        <v/>
      </c>
      <c r="C922" s="128" t="b">
        <f t="shared" si="399"/>
        <v>0</v>
      </c>
      <c r="D922" s="136"/>
      <c r="E922" s="143" t="b">
        <f t="shared" si="400"/>
        <v>0</v>
      </c>
      <c r="F922" s="137" t="str">
        <f t="shared" si="401"/>
        <v/>
      </c>
      <c r="G922" s="138"/>
      <c r="H922" s="139"/>
      <c r="I922" s="138"/>
      <c r="J922" s="139"/>
      <c r="K922" s="138"/>
      <c r="L922" s="139"/>
      <c r="M922" s="140" t="str">
        <f t="shared" si="402"/>
        <v/>
      </c>
      <c r="N922" s="534"/>
      <c r="O922" s="534"/>
      <c r="P922" s="521"/>
      <c r="Q922" s="513">
        <f t="shared" si="403"/>
        <v>0</v>
      </c>
      <c r="R922" s="499" t="str">
        <f t="shared" si="404"/>
        <v/>
      </c>
      <c r="T922" s="522">
        <f t="shared" si="392"/>
        <v>0</v>
      </c>
      <c r="U922" s="523">
        <f t="shared" si="393"/>
        <v>0</v>
      </c>
      <c r="V922" s="522">
        <f t="shared" si="394"/>
        <v>0</v>
      </c>
      <c r="W922" s="523">
        <f t="shared" si="395"/>
        <v>0</v>
      </c>
      <c r="X922" s="522">
        <f t="shared" si="396"/>
        <v>0</v>
      </c>
      <c r="Y922" s="523">
        <f t="shared" si="397"/>
        <v>0</v>
      </c>
      <c r="AA922" s="517"/>
      <c r="AB922" s="517" t="e">
        <f t="shared" si="405"/>
        <v>#VALUE!</v>
      </c>
      <c r="AC922" s="524"/>
      <c r="AE922" s="519"/>
      <c r="AF922" s="519"/>
      <c r="AH922" s="499" t="str">
        <f t="shared" si="398"/>
        <v/>
      </c>
    </row>
    <row r="923" spans="1:34" x14ac:dyDescent="0.2">
      <c r="A923" s="134"/>
      <c r="B923" s="135" t="str">
        <f t="shared" si="406"/>
        <v/>
      </c>
      <c r="C923" s="128" t="b">
        <f t="shared" si="399"/>
        <v>0</v>
      </c>
      <c r="D923" s="136"/>
      <c r="E923" s="143" t="b">
        <f t="shared" si="400"/>
        <v>0</v>
      </c>
      <c r="F923" s="137" t="str">
        <f t="shared" si="401"/>
        <v/>
      </c>
      <c r="G923" s="138"/>
      <c r="H923" s="139"/>
      <c r="I923" s="138"/>
      <c r="J923" s="139"/>
      <c r="K923" s="138"/>
      <c r="L923" s="139"/>
      <c r="M923" s="140" t="str">
        <f t="shared" si="402"/>
        <v/>
      </c>
      <c r="N923" s="534"/>
      <c r="O923" s="534"/>
      <c r="P923" s="521"/>
      <c r="Q923" s="513">
        <f t="shared" si="403"/>
        <v>0</v>
      </c>
      <c r="R923" s="499" t="str">
        <f t="shared" si="404"/>
        <v/>
      </c>
      <c r="T923" s="522">
        <f t="shared" si="392"/>
        <v>0</v>
      </c>
      <c r="U923" s="523">
        <f t="shared" si="393"/>
        <v>0</v>
      </c>
      <c r="V923" s="522">
        <f t="shared" si="394"/>
        <v>0</v>
      </c>
      <c r="W923" s="523">
        <f t="shared" si="395"/>
        <v>0</v>
      </c>
      <c r="X923" s="522">
        <f t="shared" si="396"/>
        <v>0</v>
      </c>
      <c r="Y923" s="523">
        <f t="shared" si="397"/>
        <v>0</v>
      </c>
      <c r="AA923" s="517"/>
      <c r="AB923" s="517" t="e">
        <f t="shared" si="405"/>
        <v>#VALUE!</v>
      </c>
      <c r="AC923" s="524"/>
      <c r="AE923" s="519"/>
      <c r="AF923" s="519"/>
      <c r="AH923" s="499" t="str">
        <f t="shared" si="398"/>
        <v/>
      </c>
    </row>
    <row r="924" spans="1:34" x14ac:dyDescent="0.2">
      <c r="A924" s="134"/>
      <c r="B924" s="135" t="str">
        <f t="shared" si="406"/>
        <v/>
      </c>
      <c r="C924" s="128" t="b">
        <f t="shared" si="399"/>
        <v>0</v>
      </c>
      <c r="D924" s="136"/>
      <c r="E924" s="143" t="b">
        <f t="shared" si="400"/>
        <v>0</v>
      </c>
      <c r="F924" s="137" t="str">
        <f t="shared" si="401"/>
        <v/>
      </c>
      <c r="G924" s="138"/>
      <c r="H924" s="139"/>
      <c r="I924" s="138"/>
      <c r="J924" s="139"/>
      <c r="K924" s="138"/>
      <c r="L924" s="139"/>
      <c r="M924" s="140" t="str">
        <f t="shared" si="402"/>
        <v/>
      </c>
      <c r="N924" s="534"/>
      <c r="O924" s="534"/>
      <c r="P924" s="521"/>
      <c r="Q924" s="513">
        <f t="shared" si="403"/>
        <v>0</v>
      </c>
      <c r="R924" s="499" t="str">
        <f t="shared" si="404"/>
        <v/>
      </c>
      <c r="T924" s="522">
        <f t="shared" si="392"/>
        <v>0</v>
      </c>
      <c r="U924" s="523">
        <f t="shared" si="393"/>
        <v>0</v>
      </c>
      <c r="V924" s="522">
        <f t="shared" si="394"/>
        <v>0</v>
      </c>
      <c r="W924" s="523">
        <f t="shared" si="395"/>
        <v>0</v>
      </c>
      <c r="X924" s="522">
        <f t="shared" si="396"/>
        <v>0</v>
      </c>
      <c r="Y924" s="523">
        <f t="shared" si="397"/>
        <v>0</v>
      </c>
      <c r="AA924" s="517"/>
      <c r="AB924" s="517" t="e">
        <f t="shared" si="405"/>
        <v>#VALUE!</v>
      </c>
      <c r="AC924" s="524"/>
      <c r="AE924" s="519"/>
      <c r="AF924" s="519"/>
      <c r="AH924" s="499" t="str">
        <f t="shared" si="398"/>
        <v/>
      </c>
    </row>
    <row r="925" spans="1:34" x14ac:dyDescent="0.2">
      <c r="A925" s="134"/>
      <c r="B925" s="135" t="str">
        <f t="shared" si="406"/>
        <v/>
      </c>
      <c r="C925" s="128" t="b">
        <f t="shared" si="399"/>
        <v>0</v>
      </c>
      <c r="D925" s="136"/>
      <c r="E925" s="143" t="b">
        <f t="shared" si="400"/>
        <v>0</v>
      </c>
      <c r="F925" s="137" t="str">
        <f t="shared" si="401"/>
        <v/>
      </c>
      <c r="G925" s="138"/>
      <c r="H925" s="139"/>
      <c r="I925" s="138"/>
      <c r="J925" s="139"/>
      <c r="K925" s="138"/>
      <c r="L925" s="139"/>
      <c r="M925" s="140" t="str">
        <f t="shared" si="402"/>
        <v/>
      </c>
      <c r="N925" s="534"/>
      <c r="O925" s="534"/>
      <c r="P925" s="521"/>
      <c r="Q925" s="513">
        <f t="shared" si="403"/>
        <v>0</v>
      </c>
      <c r="R925" s="499" t="str">
        <f t="shared" si="404"/>
        <v/>
      </c>
      <c r="T925" s="522">
        <f t="shared" si="392"/>
        <v>0</v>
      </c>
      <c r="U925" s="523">
        <f t="shared" si="393"/>
        <v>0</v>
      </c>
      <c r="V925" s="522">
        <f t="shared" si="394"/>
        <v>0</v>
      </c>
      <c r="W925" s="523">
        <f t="shared" si="395"/>
        <v>0</v>
      </c>
      <c r="X925" s="522">
        <f t="shared" si="396"/>
        <v>0</v>
      </c>
      <c r="Y925" s="523">
        <f t="shared" si="397"/>
        <v>0</v>
      </c>
      <c r="AA925" s="517"/>
      <c r="AB925" s="517" t="e">
        <f t="shared" si="405"/>
        <v>#VALUE!</v>
      </c>
      <c r="AC925" s="524"/>
      <c r="AE925" s="519"/>
      <c r="AF925" s="519"/>
      <c r="AH925" s="499" t="str">
        <f t="shared" si="398"/>
        <v/>
      </c>
    </row>
    <row r="926" spans="1:34" x14ac:dyDescent="0.2">
      <c r="A926" s="134"/>
      <c r="B926" s="135" t="str">
        <f t="shared" si="406"/>
        <v/>
      </c>
      <c r="C926" s="128" t="b">
        <f t="shared" si="399"/>
        <v>0</v>
      </c>
      <c r="D926" s="136"/>
      <c r="E926" s="143" t="b">
        <f t="shared" si="400"/>
        <v>0</v>
      </c>
      <c r="F926" s="137" t="str">
        <f t="shared" si="401"/>
        <v/>
      </c>
      <c r="G926" s="138"/>
      <c r="H926" s="139"/>
      <c r="I926" s="138"/>
      <c r="J926" s="139"/>
      <c r="K926" s="138"/>
      <c r="L926" s="139"/>
      <c r="M926" s="140" t="str">
        <f t="shared" si="402"/>
        <v/>
      </c>
      <c r="N926" s="534"/>
      <c r="O926" s="534"/>
      <c r="P926" s="521"/>
      <c r="Q926" s="513">
        <f t="shared" si="403"/>
        <v>0</v>
      </c>
      <c r="R926" s="499" t="str">
        <f t="shared" si="404"/>
        <v/>
      </c>
      <c r="T926" s="522">
        <f t="shared" si="392"/>
        <v>0</v>
      </c>
      <c r="U926" s="523">
        <f t="shared" si="393"/>
        <v>0</v>
      </c>
      <c r="V926" s="522">
        <f t="shared" si="394"/>
        <v>0</v>
      </c>
      <c r="W926" s="523">
        <f t="shared" si="395"/>
        <v>0</v>
      </c>
      <c r="X926" s="522">
        <f t="shared" si="396"/>
        <v>0</v>
      </c>
      <c r="Y926" s="523">
        <f t="shared" si="397"/>
        <v>0</v>
      </c>
      <c r="AA926" s="517"/>
      <c r="AB926" s="517" t="e">
        <f t="shared" si="405"/>
        <v>#VALUE!</v>
      </c>
      <c r="AC926" s="524"/>
      <c r="AE926" s="519"/>
      <c r="AF926" s="519"/>
      <c r="AH926" s="499" t="str">
        <f t="shared" si="398"/>
        <v/>
      </c>
    </row>
    <row r="927" spans="1:34" ht="13.5" thickBot="1" x14ac:dyDescent="0.25">
      <c r="A927" s="179"/>
      <c r="B927" s="135" t="str">
        <f t="shared" si="406"/>
        <v/>
      </c>
      <c r="C927" s="128" t="b">
        <f t="shared" si="399"/>
        <v>0</v>
      </c>
      <c r="D927" s="180"/>
      <c r="E927" s="143" t="b">
        <f t="shared" si="400"/>
        <v>0</v>
      </c>
      <c r="F927" s="137" t="str">
        <f t="shared" si="401"/>
        <v/>
      </c>
      <c r="G927" s="138"/>
      <c r="H927" s="139"/>
      <c r="I927" s="138"/>
      <c r="J927" s="139"/>
      <c r="K927" s="138"/>
      <c r="L927" s="139"/>
      <c r="M927" s="140" t="str">
        <f t="shared" si="402"/>
        <v/>
      </c>
      <c r="N927" s="534"/>
      <c r="O927" s="534"/>
      <c r="P927" s="521"/>
      <c r="Q927" s="513">
        <f t="shared" si="403"/>
        <v>0</v>
      </c>
      <c r="R927" s="499" t="str">
        <f t="shared" si="404"/>
        <v/>
      </c>
      <c r="T927" s="522">
        <f t="shared" si="392"/>
        <v>0</v>
      </c>
      <c r="U927" s="523">
        <f t="shared" si="393"/>
        <v>0</v>
      </c>
      <c r="V927" s="522">
        <f t="shared" si="394"/>
        <v>0</v>
      </c>
      <c r="W927" s="523">
        <f t="shared" si="395"/>
        <v>0</v>
      </c>
      <c r="X927" s="522">
        <f t="shared" si="396"/>
        <v>0</v>
      </c>
      <c r="Y927" s="523">
        <f t="shared" si="397"/>
        <v>0</v>
      </c>
      <c r="AA927" s="517"/>
      <c r="AB927" s="517" t="e">
        <f t="shared" si="405"/>
        <v>#VALUE!</v>
      </c>
      <c r="AC927" s="524"/>
      <c r="AE927" s="519"/>
      <c r="AF927" s="519"/>
      <c r="AH927" s="499" t="str">
        <f t="shared" si="398"/>
        <v/>
      </c>
    </row>
    <row r="928" spans="1:34" ht="14.25" thickTop="1" thickBot="1" x14ac:dyDescent="0.25">
      <c r="A928" s="170"/>
      <c r="B928" s="171" t="str">
        <f t="shared" si="406"/>
        <v/>
      </c>
      <c r="C928" s="172"/>
      <c r="D928" s="173"/>
      <c r="E928" s="173"/>
      <c r="F928" s="174"/>
      <c r="G928" s="175"/>
      <c r="H928" s="175"/>
      <c r="I928" s="175"/>
      <c r="J928" s="175"/>
      <c r="K928" s="175"/>
      <c r="L928" s="175"/>
      <c r="M928" s="176" t="str">
        <f>IF(SUM(G928:L928)&gt;0.00001,M927+G928-H928+K928-L928,"")</f>
        <v/>
      </c>
      <c r="N928" s="534"/>
      <c r="O928" s="534"/>
      <c r="P928" s="521"/>
      <c r="Q928" s="513"/>
      <c r="T928" s="522">
        <f t="shared" si="392"/>
        <v>0</v>
      </c>
      <c r="U928" s="523">
        <f t="shared" si="393"/>
        <v>0</v>
      </c>
      <c r="V928" s="522">
        <f t="shared" si="394"/>
        <v>0</v>
      </c>
      <c r="W928" s="523">
        <f t="shared" si="395"/>
        <v>0</v>
      </c>
      <c r="X928" s="522">
        <f t="shared" si="396"/>
        <v>0</v>
      </c>
      <c r="Y928" s="523">
        <f t="shared" si="397"/>
        <v>0</v>
      </c>
      <c r="AA928" s="517"/>
      <c r="AB928" s="517"/>
      <c r="AC928" s="530"/>
      <c r="AE928" s="519"/>
      <c r="AF928" s="519"/>
      <c r="AH928" s="499" t="str">
        <f t="shared" si="398"/>
        <v/>
      </c>
    </row>
    <row r="929" spans="1:34" ht="13.5" thickTop="1" x14ac:dyDescent="0.2">
      <c r="A929" s="702" t="s">
        <v>15</v>
      </c>
      <c r="B929" s="703"/>
      <c r="C929" s="703"/>
      <c r="D929" s="703"/>
      <c r="E929" s="703"/>
      <c r="F929" s="703"/>
      <c r="G929" s="708" t="s">
        <v>9</v>
      </c>
      <c r="H929" s="708"/>
      <c r="I929" s="697" t="str">
        <f>I8</f>
        <v>BANCA XXXX</v>
      </c>
      <c r="J929" s="698"/>
      <c r="K929" s="696" t="str">
        <f>K8</f>
        <v>BANCA Agricola pop</v>
      </c>
      <c r="L929" s="696"/>
      <c r="M929" s="692" t="s">
        <v>7</v>
      </c>
      <c r="N929" s="505"/>
      <c r="O929" s="505"/>
      <c r="P929" s="521"/>
      <c r="Q929" s="513"/>
      <c r="T929" s="522" t="str">
        <f t="shared" si="392"/>
        <v>C A S S A</v>
      </c>
      <c r="U929" s="523">
        <f t="shared" si="393"/>
        <v>0</v>
      </c>
      <c r="V929" s="522" t="str">
        <f t="shared" si="394"/>
        <v>BANCA XXXX</v>
      </c>
      <c r="W929" s="523">
        <f t="shared" si="395"/>
        <v>0</v>
      </c>
      <c r="X929" s="522" t="str">
        <f t="shared" si="396"/>
        <v>BANCA Agricola pop</v>
      </c>
      <c r="Y929" s="523">
        <f t="shared" si="397"/>
        <v>0</v>
      </c>
      <c r="AA929" s="517"/>
      <c r="AB929" s="517"/>
      <c r="AC929" s="530"/>
      <c r="AE929" s="519"/>
      <c r="AF929" s="519"/>
      <c r="AH929" s="499" t="str">
        <f t="shared" si="398"/>
        <v/>
      </c>
    </row>
    <row r="930" spans="1:34" x14ac:dyDescent="0.2">
      <c r="A930" s="704"/>
      <c r="B930" s="705"/>
      <c r="C930" s="705"/>
      <c r="D930" s="705"/>
      <c r="E930" s="705"/>
      <c r="F930" s="705"/>
      <c r="G930" s="152" t="s">
        <v>2</v>
      </c>
      <c r="H930" s="152" t="s">
        <v>3</v>
      </c>
      <c r="I930" s="152" t="s">
        <v>2</v>
      </c>
      <c r="J930" s="152" t="s">
        <v>3</v>
      </c>
      <c r="K930" s="152" t="s">
        <v>2</v>
      </c>
      <c r="L930" s="152" t="s">
        <v>3</v>
      </c>
      <c r="M930" s="693"/>
      <c r="N930" s="505"/>
      <c r="O930" s="505"/>
      <c r="P930" s="521"/>
      <c r="Q930" s="513"/>
      <c r="T930" s="522" t="str">
        <f t="shared" si="392"/>
        <v>ENTRATE</v>
      </c>
      <c r="U930" s="523" t="str">
        <f t="shared" si="393"/>
        <v>USCITE</v>
      </c>
      <c r="V930" s="522" t="str">
        <f t="shared" si="394"/>
        <v>ENTRATE</v>
      </c>
      <c r="W930" s="523" t="str">
        <f t="shared" si="395"/>
        <v>USCITE</v>
      </c>
      <c r="X930" s="522" t="str">
        <f t="shared" si="396"/>
        <v>ENTRATE</v>
      </c>
      <c r="Y930" s="523" t="str">
        <f t="shared" si="397"/>
        <v>USCITE</v>
      </c>
      <c r="AA930" s="517"/>
      <c r="AB930" s="517"/>
      <c r="AC930" s="530"/>
      <c r="AE930" s="519"/>
      <c r="AF930" s="519"/>
      <c r="AH930" s="499" t="str">
        <f t="shared" si="398"/>
        <v/>
      </c>
    </row>
    <row r="931" spans="1:34" x14ac:dyDescent="0.2">
      <c r="A931" s="694" t="s">
        <v>12</v>
      </c>
      <c r="B931" s="695"/>
      <c r="C931" s="695"/>
      <c r="D931" s="695"/>
      <c r="E931" s="695"/>
      <c r="F931" s="695"/>
      <c r="G931" s="153">
        <f t="shared" ref="G931:L931" si="407">SUM(G902:G927)</f>
        <v>0</v>
      </c>
      <c r="H931" s="153">
        <f t="shared" si="407"/>
        <v>0</v>
      </c>
      <c r="I931" s="153">
        <f t="shared" si="407"/>
        <v>0</v>
      </c>
      <c r="J931" s="153">
        <f t="shared" si="407"/>
        <v>0</v>
      </c>
      <c r="K931" s="153">
        <f t="shared" si="407"/>
        <v>0</v>
      </c>
      <c r="L931" s="153">
        <f t="shared" si="407"/>
        <v>0</v>
      </c>
      <c r="M931" s="154">
        <f>G931-H931+I931-J931+K931-L931</f>
        <v>0</v>
      </c>
      <c r="N931" s="534"/>
      <c r="O931" s="534"/>
      <c r="P931" s="521"/>
      <c r="Q931" s="513"/>
      <c r="T931" s="522">
        <f t="shared" si="392"/>
        <v>0</v>
      </c>
      <c r="U931" s="523">
        <f t="shared" si="393"/>
        <v>0</v>
      </c>
      <c r="V931" s="522">
        <f t="shared" si="394"/>
        <v>0</v>
      </c>
      <c r="W931" s="523">
        <f t="shared" si="395"/>
        <v>0</v>
      </c>
      <c r="X931" s="522">
        <f t="shared" si="396"/>
        <v>0</v>
      </c>
      <c r="Y931" s="523">
        <f t="shared" si="397"/>
        <v>0</v>
      </c>
      <c r="AA931" s="517"/>
      <c r="AB931" s="517"/>
      <c r="AC931" s="530"/>
      <c r="AE931" s="519"/>
      <c r="AF931" s="519"/>
      <c r="AH931" s="499" t="str">
        <f t="shared" si="398"/>
        <v/>
      </c>
    </row>
    <row r="932" spans="1:34" x14ac:dyDescent="0.2">
      <c r="A932" s="694" t="s">
        <v>14</v>
      </c>
      <c r="B932" s="695"/>
      <c r="C932" s="695"/>
      <c r="D932" s="695"/>
      <c r="E932" s="695"/>
      <c r="F932" s="695"/>
      <c r="G932" s="153">
        <f t="shared" ref="G932:M932" si="408">G900</f>
        <v>434.24</v>
      </c>
      <c r="H932" s="153">
        <f t="shared" si="408"/>
        <v>0</v>
      </c>
      <c r="I932" s="153">
        <f t="shared" si="408"/>
        <v>17740.45</v>
      </c>
      <c r="J932" s="153">
        <f t="shared" si="408"/>
        <v>29.94</v>
      </c>
      <c r="K932" s="153">
        <f t="shared" si="408"/>
        <v>95.99</v>
      </c>
      <c r="L932" s="153">
        <f t="shared" si="408"/>
        <v>0</v>
      </c>
      <c r="M932" s="154">
        <f t="shared" si="408"/>
        <v>18240.740000000005</v>
      </c>
      <c r="N932" s="534"/>
      <c r="O932" s="534"/>
      <c r="P932" s="521"/>
      <c r="Q932" s="513"/>
      <c r="T932" s="522">
        <f t="shared" si="392"/>
        <v>434.24</v>
      </c>
      <c r="U932" s="523">
        <f t="shared" si="393"/>
        <v>0</v>
      </c>
      <c r="V932" s="522">
        <f t="shared" si="394"/>
        <v>17740.45</v>
      </c>
      <c r="W932" s="523">
        <f t="shared" si="395"/>
        <v>29.94</v>
      </c>
      <c r="X932" s="522">
        <f t="shared" si="396"/>
        <v>95.99</v>
      </c>
      <c r="Y932" s="523">
        <f t="shared" si="397"/>
        <v>0</v>
      </c>
      <c r="AA932" s="517"/>
      <c r="AB932" s="517"/>
      <c r="AC932" s="530"/>
      <c r="AE932" s="519"/>
      <c r="AF932" s="519"/>
      <c r="AH932" s="499" t="str">
        <f t="shared" si="398"/>
        <v/>
      </c>
    </row>
    <row r="933" spans="1:34" x14ac:dyDescent="0.2">
      <c r="A933" s="700" t="s">
        <v>13</v>
      </c>
      <c r="B933" s="701"/>
      <c r="C933" s="701"/>
      <c r="D933" s="701"/>
      <c r="E933" s="701"/>
      <c r="F933" s="701"/>
      <c r="G933" s="153">
        <f t="shared" ref="G933:M933" si="409">G931+G932</f>
        <v>434.24</v>
      </c>
      <c r="H933" s="153">
        <f t="shared" si="409"/>
        <v>0</v>
      </c>
      <c r="I933" s="153">
        <f t="shared" si="409"/>
        <v>17740.45</v>
      </c>
      <c r="J933" s="153">
        <f t="shared" si="409"/>
        <v>29.94</v>
      </c>
      <c r="K933" s="153">
        <f t="shared" si="409"/>
        <v>95.99</v>
      </c>
      <c r="L933" s="153">
        <f t="shared" si="409"/>
        <v>0</v>
      </c>
      <c r="M933" s="154">
        <f t="shared" si="409"/>
        <v>18240.740000000005</v>
      </c>
      <c r="N933" s="534"/>
      <c r="O933" s="534"/>
      <c r="P933" s="521"/>
      <c r="Q933" s="513"/>
      <c r="T933" s="522">
        <f t="shared" si="392"/>
        <v>434.24</v>
      </c>
      <c r="U933" s="523">
        <f t="shared" si="393"/>
        <v>0</v>
      </c>
      <c r="V933" s="522">
        <f t="shared" si="394"/>
        <v>17740.45</v>
      </c>
      <c r="W933" s="523">
        <f t="shared" si="395"/>
        <v>29.94</v>
      </c>
      <c r="X933" s="522">
        <f t="shared" si="396"/>
        <v>95.99</v>
      </c>
      <c r="Y933" s="523">
        <f t="shared" si="397"/>
        <v>0</v>
      </c>
      <c r="AA933" s="517"/>
      <c r="AB933" s="517"/>
      <c r="AC933" s="530"/>
      <c r="AE933" s="519"/>
      <c r="AF933" s="519"/>
      <c r="AH933" s="499" t="str">
        <f t="shared" si="398"/>
        <v/>
      </c>
    </row>
    <row r="934" spans="1:34" ht="13.5" thickBot="1" x14ac:dyDescent="0.25">
      <c r="A934" s="706" t="s">
        <v>16</v>
      </c>
      <c r="B934" s="707"/>
      <c r="C934" s="707"/>
      <c r="D934" s="707"/>
      <c r="E934" s="707"/>
      <c r="F934" s="707"/>
      <c r="G934" s="699">
        <f>G933-H933</f>
        <v>434.24</v>
      </c>
      <c r="H934" s="699"/>
      <c r="I934" s="699">
        <f>I933-J933</f>
        <v>17710.510000000002</v>
      </c>
      <c r="J934" s="699"/>
      <c r="K934" s="699">
        <f>K933-L933</f>
        <v>95.99</v>
      </c>
      <c r="L934" s="699"/>
      <c r="M934" s="155">
        <f>G934+I934+K934</f>
        <v>18240.740000000005</v>
      </c>
      <c r="N934" s="536"/>
      <c r="O934" s="536"/>
      <c r="Q934" s="513"/>
      <c r="T934" s="522">
        <f t="shared" si="392"/>
        <v>434.24</v>
      </c>
      <c r="U934" s="523">
        <f t="shared" si="393"/>
        <v>0</v>
      </c>
      <c r="V934" s="522">
        <f t="shared" si="394"/>
        <v>17710.510000000002</v>
      </c>
      <c r="W934" s="523">
        <f t="shared" si="395"/>
        <v>0</v>
      </c>
      <c r="X934" s="522">
        <f t="shared" si="396"/>
        <v>95.99</v>
      </c>
      <c r="Y934" s="523">
        <f t="shared" si="397"/>
        <v>0</v>
      </c>
      <c r="AA934" s="517"/>
      <c r="AB934" s="517"/>
      <c r="AC934" s="530"/>
      <c r="AE934" s="519"/>
      <c r="AF934" s="519"/>
      <c r="AH934" s="499" t="str">
        <f t="shared" si="398"/>
        <v/>
      </c>
    </row>
    <row r="935" spans="1:34" ht="13.5" thickTop="1" x14ac:dyDescent="0.2">
      <c r="A935" s="160"/>
      <c r="B935" s="156" t="str">
        <f>IF(Q935&gt;0.00001,B927+1,"")</f>
        <v/>
      </c>
      <c r="C935" s="128" t="b">
        <f t="shared" ref="C935:C960" si="410">IF(G935+I935+K935&gt;0,"e",IF(H935+J935+L935&gt;0,"u",IF(G935+H935+I935+J935+K935+L935&lt;0,"")))</f>
        <v>0</v>
      </c>
      <c r="D935" s="161"/>
      <c r="E935" s="143" t="b">
        <f t="shared" ref="E935:E960" si="411">IF(Q935&gt;0.0001,1)</f>
        <v>0</v>
      </c>
      <c r="F935" s="137" t="str">
        <f t="shared" ref="F935:F960" si="412">AH935</f>
        <v/>
      </c>
      <c r="G935" s="157"/>
      <c r="H935" s="158"/>
      <c r="I935" s="157"/>
      <c r="J935" s="158"/>
      <c r="K935" s="157"/>
      <c r="L935" s="158"/>
      <c r="M935" s="159" t="str">
        <f t="shared" ref="M935:M960" si="413">IF(SUM(G935:L935)&gt;0.00001,M934+G935-H935+I935-J935+K935-L935,"")</f>
        <v/>
      </c>
      <c r="N935" s="534"/>
      <c r="O935" s="534"/>
      <c r="Q935" s="513">
        <f t="shared" ref="Q935:Q942" si="414">SUM(G935:L935)</f>
        <v>0</v>
      </c>
      <c r="R935" s="499" t="str">
        <f t="shared" ref="R935:R960" si="415">LEFT(F935,2)</f>
        <v/>
      </c>
      <c r="T935" s="522">
        <f t="shared" si="392"/>
        <v>0</v>
      </c>
      <c r="U935" s="523">
        <f t="shared" si="393"/>
        <v>0</v>
      </c>
      <c r="V935" s="522">
        <f t="shared" si="394"/>
        <v>0</v>
      </c>
      <c r="W935" s="523">
        <f t="shared" si="395"/>
        <v>0</v>
      </c>
      <c r="X935" s="522">
        <f t="shared" si="396"/>
        <v>0</v>
      </c>
      <c r="Y935" s="523">
        <f t="shared" si="397"/>
        <v>0</v>
      </c>
      <c r="AA935" s="517"/>
      <c r="AB935" s="517" t="e">
        <f t="shared" ref="AB935:AB960" si="416">$AA$11+M935</f>
        <v>#VALUE!</v>
      </c>
      <c r="AC935" s="524"/>
      <c r="AE935" s="519"/>
      <c r="AF935" s="519"/>
      <c r="AH935" s="499" t="str">
        <f t="shared" si="398"/>
        <v/>
      </c>
    </row>
    <row r="936" spans="1:34" x14ac:dyDescent="0.2">
      <c r="A936" s="134"/>
      <c r="B936" s="156" t="str">
        <f t="shared" ref="B936:B960" si="417">IF(Q936&gt;0.00001,B935+1,"")</f>
        <v/>
      </c>
      <c r="C936" s="128" t="b">
        <f t="shared" si="410"/>
        <v>0</v>
      </c>
      <c r="D936" s="136"/>
      <c r="E936" s="143" t="b">
        <f t="shared" si="411"/>
        <v>0</v>
      </c>
      <c r="F936" s="137" t="str">
        <f t="shared" si="412"/>
        <v/>
      </c>
      <c r="G936" s="138"/>
      <c r="H936" s="139"/>
      <c r="I936" s="138"/>
      <c r="J936" s="139"/>
      <c r="K936" s="138"/>
      <c r="L936" s="139"/>
      <c r="M936" s="140" t="str">
        <f t="shared" si="413"/>
        <v/>
      </c>
      <c r="N936" s="534"/>
      <c r="O936" s="534"/>
      <c r="Q936" s="513">
        <f t="shared" si="414"/>
        <v>0</v>
      </c>
      <c r="R936" s="499" t="str">
        <f t="shared" si="415"/>
        <v/>
      </c>
      <c r="T936" s="522">
        <f t="shared" si="392"/>
        <v>0</v>
      </c>
      <c r="U936" s="523">
        <f t="shared" si="393"/>
        <v>0</v>
      </c>
      <c r="V936" s="522">
        <f t="shared" si="394"/>
        <v>0</v>
      </c>
      <c r="W936" s="523">
        <f t="shared" si="395"/>
        <v>0</v>
      </c>
      <c r="X936" s="522">
        <f t="shared" si="396"/>
        <v>0</v>
      </c>
      <c r="Y936" s="523">
        <f t="shared" si="397"/>
        <v>0</v>
      </c>
      <c r="AA936" s="517"/>
      <c r="AB936" s="517" t="e">
        <f t="shared" si="416"/>
        <v>#VALUE!</v>
      </c>
      <c r="AC936" s="524"/>
      <c r="AE936" s="519"/>
      <c r="AF936" s="519"/>
      <c r="AH936" s="499" t="str">
        <f t="shared" si="398"/>
        <v/>
      </c>
    </row>
    <row r="937" spans="1:34" x14ac:dyDescent="0.2">
      <c r="A937" s="134"/>
      <c r="B937" s="156" t="str">
        <f t="shared" si="417"/>
        <v/>
      </c>
      <c r="C937" s="128" t="b">
        <f t="shared" si="410"/>
        <v>0</v>
      </c>
      <c r="D937" s="136"/>
      <c r="E937" s="143" t="b">
        <f t="shared" si="411"/>
        <v>0</v>
      </c>
      <c r="F937" s="137" t="str">
        <f t="shared" si="412"/>
        <v/>
      </c>
      <c r="G937" s="138"/>
      <c r="H937" s="139"/>
      <c r="I937" s="138"/>
      <c r="J937" s="139"/>
      <c r="K937" s="138"/>
      <c r="L937" s="139"/>
      <c r="M937" s="140" t="str">
        <f t="shared" si="413"/>
        <v/>
      </c>
      <c r="N937" s="534"/>
      <c r="O937" s="534"/>
      <c r="Q937" s="513">
        <f t="shared" si="414"/>
        <v>0</v>
      </c>
      <c r="R937" s="499" t="str">
        <f t="shared" si="415"/>
        <v/>
      </c>
      <c r="T937" s="522">
        <f t="shared" si="392"/>
        <v>0</v>
      </c>
      <c r="U937" s="523">
        <f t="shared" si="393"/>
        <v>0</v>
      </c>
      <c r="V937" s="522">
        <f t="shared" si="394"/>
        <v>0</v>
      </c>
      <c r="W937" s="523">
        <f t="shared" si="395"/>
        <v>0</v>
      </c>
      <c r="X937" s="522">
        <f t="shared" si="396"/>
        <v>0</v>
      </c>
      <c r="Y937" s="523">
        <f t="shared" si="397"/>
        <v>0</v>
      </c>
      <c r="AA937" s="517"/>
      <c r="AB937" s="517" t="e">
        <f t="shared" si="416"/>
        <v>#VALUE!</v>
      </c>
      <c r="AC937" s="524"/>
      <c r="AE937" s="519"/>
      <c r="AF937" s="519"/>
      <c r="AH937" s="499" t="str">
        <f t="shared" si="398"/>
        <v/>
      </c>
    </row>
    <row r="938" spans="1:34" x14ac:dyDescent="0.2">
      <c r="A938" s="134"/>
      <c r="B938" s="156" t="str">
        <f t="shared" si="417"/>
        <v/>
      </c>
      <c r="C938" s="128" t="b">
        <f t="shared" si="410"/>
        <v>0</v>
      </c>
      <c r="D938" s="136"/>
      <c r="E938" s="143" t="b">
        <f t="shared" si="411"/>
        <v>0</v>
      </c>
      <c r="F938" s="137" t="str">
        <f t="shared" si="412"/>
        <v/>
      </c>
      <c r="G938" s="138"/>
      <c r="H938" s="139"/>
      <c r="I938" s="138"/>
      <c r="J938" s="139"/>
      <c r="K938" s="138"/>
      <c r="L938" s="139"/>
      <c r="M938" s="140" t="str">
        <f t="shared" si="413"/>
        <v/>
      </c>
      <c r="N938" s="534"/>
      <c r="O938" s="534"/>
      <c r="Q938" s="513">
        <f t="shared" si="414"/>
        <v>0</v>
      </c>
      <c r="R938" s="499" t="str">
        <f t="shared" si="415"/>
        <v/>
      </c>
      <c r="T938" s="522">
        <f t="shared" si="392"/>
        <v>0</v>
      </c>
      <c r="U938" s="523">
        <f t="shared" si="393"/>
        <v>0</v>
      </c>
      <c r="V938" s="522">
        <f t="shared" si="394"/>
        <v>0</v>
      </c>
      <c r="W938" s="523">
        <f t="shared" si="395"/>
        <v>0</v>
      </c>
      <c r="X938" s="522">
        <f t="shared" si="396"/>
        <v>0</v>
      </c>
      <c r="Y938" s="523">
        <f t="shared" si="397"/>
        <v>0</v>
      </c>
      <c r="AA938" s="517"/>
      <c r="AB938" s="517" t="e">
        <f t="shared" si="416"/>
        <v>#VALUE!</v>
      </c>
      <c r="AC938" s="524"/>
      <c r="AE938" s="519"/>
      <c r="AF938" s="519"/>
      <c r="AH938" s="499" t="str">
        <f t="shared" si="398"/>
        <v/>
      </c>
    </row>
    <row r="939" spans="1:34" x14ac:dyDescent="0.2">
      <c r="A939" s="134"/>
      <c r="B939" s="156" t="str">
        <f t="shared" si="417"/>
        <v/>
      </c>
      <c r="C939" s="128" t="b">
        <f t="shared" si="410"/>
        <v>0</v>
      </c>
      <c r="D939" s="136"/>
      <c r="E939" s="143" t="b">
        <f t="shared" si="411"/>
        <v>0</v>
      </c>
      <c r="F939" s="137" t="str">
        <f t="shared" si="412"/>
        <v/>
      </c>
      <c r="G939" s="138"/>
      <c r="H939" s="139"/>
      <c r="I939" s="138"/>
      <c r="J939" s="139"/>
      <c r="K939" s="138"/>
      <c r="L939" s="139"/>
      <c r="M939" s="140" t="str">
        <f t="shared" si="413"/>
        <v/>
      </c>
      <c r="N939" s="534"/>
      <c r="O939" s="534"/>
      <c r="Q939" s="513">
        <f t="shared" si="414"/>
        <v>0</v>
      </c>
      <c r="R939" s="499" t="str">
        <f t="shared" si="415"/>
        <v/>
      </c>
      <c r="T939" s="522">
        <f t="shared" si="392"/>
        <v>0</v>
      </c>
      <c r="U939" s="523">
        <f t="shared" si="393"/>
        <v>0</v>
      </c>
      <c r="V939" s="522">
        <f t="shared" si="394"/>
        <v>0</v>
      </c>
      <c r="W939" s="523">
        <f t="shared" si="395"/>
        <v>0</v>
      </c>
      <c r="X939" s="522">
        <f t="shared" si="396"/>
        <v>0</v>
      </c>
      <c r="Y939" s="523">
        <f t="shared" si="397"/>
        <v>0</v>
      </c>
      <c r="AA939" s="517"/>
      <c r="AB939" s="517" t="e">
        <f t="shared" si="416"/>
        <v>#VALUE!</v>
      </c>
      <c r="AC939" s="524"/>
      <c r="AE939" s="519"/>
      <c r="AF939" s="519"/>
      <c r="AH939" s="499" t="str">
        <f t="shared" si="398"/>
        <v/>
      </c>
    </row>
    <row r="940" spans="1:34" x14ac:dyDescent="0.2">
      <c r="A940" s="134"/>
      <c r="B940" s="156" t="str">
        <f t="shared" si="417"/>
        <v/>
      </c>
      <c r="C940" s="128" t="b">
        <f t="shared" si="410"/>
        <v>0</v>
      </c>
      <c r="D940" s="136"/>
      <c r="E940" s="143" t="b">
        <f t="shared" si="411"/>
        <v>0</v>
      </c>
      <c r="F940" s="137" t="str">
        <f t="shared" si="412"/>
        <v/>
      </c>
      <c r="G940" s="138"/>
      <c r="H940" s="139"/>
      <c r="I940" s="138"/>
      <c r="J940" s="139"/>
      <c r="K940" s="138"/>
      <c r="L940" s="139"/>
      <c r="M940" s="140" t="str">
        <f t="shared" si="413"/>
        <v/>
      </c>
      <c r="N940" s="534"/>
      <c r="O940" s="534"/>
      <c r="Q940" s="513">
        <f t="shared" si="414"/>
        <v>0</v>
      </c>
      <c r="R940" s="499" t="str">
        <f t="shared" si="415"/>
        <v/>
      </c>
      <c r="T940" s="522">
        <f t="shared" si="392"/>
        <v>0</v>
      </c>
      <c r="U940" s="523">
        <f t="shared" si="393"/>
        <v>0</v>
      </c>
      <c r="V940" s="522">
        <f t="shared" si="394"/>
        <v>0</v>
      </c>
      <c r="W940" s="523">
        <f t="shared" si="395"/>
        <v>0</v>
      </c>
      <c r="X940" s="522">
        <f t="shared" si="396"/>
        <v>0</v>
      </c>
      <c r="Y940" s="523">
        <f t="shared" si="397"/>
        <v>0</v>
      </c>
      <c r="AA940" s="517"/>
      <c r="AB940" s="517" t="e">
        <f t="shared" si="416"/>
        <v>#VALUE!</v>
      </c>
      <c r="AC940" s="524"/>
      <c r="AE940" s="519"/>
      <c r="AF940" s="519"/>
      <c r="AH940" s="499" t="str">
        <f t="shared" si="398"/>
        <v/>
      </c>
    </row>
    <row r="941" spans="1:34" x14ac:dyDescent="0.2">
      <c r="A941" s="134"/>
      <c r="B941" s="156" t="str">
        <f t="shared" si="417"/>
        <v/>
      </c>
      <c r="C941" s="128" t="b">
        <f t="shared" si="410"/>
        <v>0</v>
      </c>
      <c r="D941" s="136"/>
      <c r="E941" s="143" t="b">
        <f t="shared" si="411"/>
        <v>0</v>
      </c>
      <c r="F941" s="137" t="str">
        <f t="shared" si="412"/>
        <v/>
      </c>
      <c r="G941" s="138"/>
      <c r="H941" s="139"/>
      <c r="I941" s="138"/>
      <c r="J941" s="139"/>
      <c r="K941" s="138"/>
      <c r="L941" s="139"/>
      <c r="M941" s="140" t="str">
        <f t="shared" si="413"/>
        <v/>
      </c>
      <c r="N941" s="534"/>
      <c r="O941" s="534"/>
      <c r="Q941" s="513">
        <f t="shared" si="414"/>
        <v>0</v>
      </c>
      <c r="R941" s="499" t="str">
        <f t="shared" si="415"/>
        <v/>
      </c>
      <c r="T941" s="522">
        <f t="shared" si="392"/>
        <v>0</v>
      </c>
      <c r="U941" s="523">
        <f t="shared" si="393"/>
        <v>0</v>
      </c>
      <c r="V941" s="522">
        <f t="shared" si="394"/>
        <v>0</v>
      </c>
      <c r="W941" s="523">
        <f t="shared" si="395"/>
        <v>0</v>
      </c>
      <c r="X941" s="522">
        <f t="shared" si="396"/>
        <v>0</v>
      </c>
      <c r="Y941" s="523">
        <f t="shared" si="397"/>
        <v>0</v>
      </c>
      <c r="AA941" s="517"/>
      <c r="AB941" s="517" t="e">
        <f t="shared" si="416"/>
        <v>#VALUE!</v>
      </c>
      <c r="AC941" s="524"/>
      <c r="AE941" s="519"/>
      <c r="AF941" s="519"/>
      <c r="AH941" s="499" t="str">
        <f t="shared" si="398"/>
        <v/>
      </c>
    </row>
    <row r="942" spans="1:34" x14ac:dyDescent="0.2">
      <c r="A942" s="134"/>
      <c r="B942" s="156" t="str">
        <f t="shared" si="417"/>
        <v/>
      </c>
      <c r="C942" s="128" t="b">
        <f t="shared" si="410"/>
        <v>0</v>
      </c>
      <c r="D942" s="136"/>
      <c r="E942" s="143" t="b">
        <f t="shared" si="411"/>
        <v>0</v>
      </c>
      <c r="F942" s="137" t="str">
        <f t="shared" si="412"/>
        <v/>
      </c>
      <c r="G942" s="138"/>
      <c r="H942" s="139"/>
      <c r="I942" s="138"/>
      <c r="J942" s="139"/>
      <c r="K942" s="138"/>
      <c r="L942" s="139"/>
      <c r="M942" s="140" t="str">
        <f t="shared" si="413"/>
        <v/>
      </c>
      <c r="N942" s="534"/>
      <c r="O942" s="534"/>
      <c r="Q942" s="513">
        <f t="shared" si="414"/>
        <v>0</v>
      </c>
      <c r="R942" s="499" t="str">
        <f t="shared" si="415"/>
        <v/>
      </c>
      <c r="T942" s="522">
        <f t="shared" si="392"/>
        <v>0</v>
      </c>
      <c r="U942" s="523">
        <f t="shared" si="393"/>
        <v>0</v>
      </c>
      <c r="V942" s="522">
        <f t="shared" si="394"/>
        <v>0</v>
      </c>
      <c r="W942" s="523">
        <f t="shared" si="395"/>
        <v>0</v>
      </c>
      <c r="X942" s="522">
        <f t="shared" si="396"/>
        <v>0</v>
      </c>
      <c r="Y942" s="523">
        <f t="shared" si="397"/>
        <v>0</v>
      </c>
      <c r="AA942" s="517"/>
      <c r="AB942" s="517" t="e">
        <f t="shared" si="416"/>
        <v>#VALUE!</v>
      </c>
      <c r="AC942" s="524"/>
      <c r="AE942" s="519"/>
      <c r="AF942" s="519"/>
      <c r="AH942" s="499" t="str">
        <f t="shared" si="398"/>
        <v/>
      </c>
    </row>
    <row r="943" spans="1:34" x14ac:dyDescent="0.2">
      <c r="A943" s="134"/>
      <c r="B943" s="156" t="str">
        <f t="shared" si="417"/>
        <v/>
      </c>
      <c r="C943" s="128" t="b">
        <f t="shared" si="410"/>
        <v>0</v>
      </c>
      <c r="D943" s="136"/>
      <c r="E943" s="143" t="b">
        <f t="shared" si="411"/>
        <v>0</v>
      </c>
      <c r="F943" s="137" t="str">
        <f t="shared" si="412"/>
        <v/>
      </c>
      <c r="G943" s="138"/>
      <c r="H943" s="139"/>
      <c r="I943" s="138"/>
      <c r="J943" s="139"/>
      <c r="K943" s="138"/>
      <c r="L943" s="139"/>
      <c r="M943" s="140" t="str">
        <f t="shared" si="413"/>
        <v/>
      </c>
      <c r="N943" s="534"/>
      <c r="O943" s="534"/>
      <c r="Q943" s="513">
        <f t="shared" ref="Q943:Q960" si="418">SUM(G943:L943)</f>
        <v>0</v>
      </c>
      <c r="R943" s="499" t="str">
        <f t="shared" si="415"/>
        <v/>
      </c>
      <c r="T943" s="522">
        <f t="shared" si="392"/>
        <v>0</v>
      </c>
      <c r="U943" s="523">
        <f t="shared" si="393"/>
        <v>0</v>
      </c>
      <c r="V943" s="522">
        <f t="shared" si="394"/>
        <v>0</v>
      </c>
      <c r="W943" s="523">
        <f t="shared" si="395"/>
        <v>0</v>
      </c>
      <c r="X943" s="522">
        <f t="shared" si="396"/>
        <v>0</v>
      </c>
      <c r="Y943" s="523">
        <f t="shared" si="397"/>
        <v>0</v>
      </c>
      <c r="AA943" s="517"/>
      <c r="AB943" s="517" t="e">
        <f t="shared" si="416"/>
        <v>#VALUE!</v>
      </c>
      <c r="AC943" s="524"/>
      <c r="AE943" s="519"/>
      <c r="AF943" s="519"/>
      <c r="AH943" s="499" t="str">
        <f t="shared" si="398"/>
        <v/>
      </c>
    </row>
    <row r="944" spans="1:34" x14ac:dyDescent="0.2">
      <c r="A944" s="134"/>
      <c r="B944" s="156" t="str">
        <f t="shared" si="417"/>
        <v/>
      </c>
      <c r="C944" s="128" t="b">
        <f t="shared" si="410"/>
        <v>0</v>
      </c>
      <c r="D944" s="136"/>
      <c r="E944" s="143" t="b">
        <f t="shared" si="411"/>
        <v>0</v>
      </c>
      <c r="F944" s="137" t="str">
        <f t="shared" si="412"/>
        <v/>
      </c>
      <c r="G944" s="138"/>
      <c r="H944" s="139"/>
      <c r="I944" s="138"/>
      <c r="J944" s="139"/>
      <c r="K944" s="138"/>
      <c r="L944" s="139"/>
      <c r="M944" s="140" t="str">
        <f t="shared" si="413"/>
        <v/>
      </c>
      <c r="N944" s="534"/>
      <c r="O944" s="534"/>
      <c r="Q944" s="513">
        <f t="shared" si="418"/>
        <v>0</v>
      </c>
      <c r="R944" s="499" t="str">
        <f t="shared" si="415"/>
        <v/>
      </c>
      <c r="T944" s="522">
        <f t="shared" si="392"/>
        <v>0</v>
      </c>
      <c r="U944" s="523">
        <f t="shared" si="393"/>
        <v>0</v>
      </c>
      <c r="V944" s="522">
        <f t="shared" si="394"/>
        <v>0</v>
      </c>
      <c r="W944" s="523">
        <f t="shared" si="395"/>
        <v>0</v>
      </c>
      <c r="X944" s="522">
        <f t="shared" si="396"/>
        <v>0</v>
      </c>
      <c r="Y944" s="523">
        <f t="shared" si="397"/>
        <v>0</v>
      </c>
      <c r="AA944" s="517"/>
      <c r="AB944" s="517" t="e">
        <f t="shared" si="416"/>
        <v>#VALUE!</v>
      </c>
      <c r="AC944" s="524"/>
      <c r="AE944" s="519"/>
      <c r="AF944" s="519"/>
      <c r="AH944" s="499" t="str">
        <f t="shared" si="398"/>
        <v/>
      </c>
    </row>
    <row r="945" spans="1:34" x14ac:dyDescent="0.2">
      <c r="A945" s="134"/>
      <c r="B945" s="156" t="str">
        <f t="shared" si="417"/>
        <v/>
      </c>
      <c r="C945" s="128" t="b">
        <f t="shared" si="410"/>
        <v>0</v>
      </c>
      <c r="D945" s="136"/>
      <c r="E945" s="143" t="b">
        <f t="shared" si="411"/>
        <v>0</v>
      </c>
      <c r="F945" s="137" t="str">
        <f t="shared" si="412"/>
        <v/>
      </c>
      <c r="G945" s="138"/>
      <c r="H945" s="139"/>
      <c r="I945" s="138"/>
      <c r="J945" s="139"/>
      <c r="K945" s="138"/>
      <c r="L945" s="139"/>
      <c r="M945" s="140" t="str">
        <f t="shared" si="413"/>
        <v/>
      </c>
      <c r="N945" s="534"/>
      <c r="O945" s="534"/>
      <c r="Q945" s="513">
        <f t="shared" si="418"/>
        <v>0</v>
      </c>
      <c r="R945" s="499" t="str">
        <f t="shared" si="415"/>
        <v/>
      </c>
      <c r="T945" s="522">
        <f t="shared" si="392"/>
        <v>0</v>
      </c>
      <c r="U945" s="523">
        <f t="shared" si="393"/>
        <v>0</v>
      </c>
      <c r="V945" s="522">
        <f t="shared" si="394"/>
        <v>0</v>
      </c>
      <c r="W945" s="523">
        <f t="shared" si="395"/>
        <v>0</v>
      </c>
      <c r="X945" s="522">
        <f t="shared" si="396"/>
        <v>0</v>
      </c>
      <c r="Y945" s="523">
        <f t="shared" si="397"/>
        <v>0</v>
      </c>
      <c r="AA945" s="517"/>
      <c r="AB945" s="517" t="e">
        <f t="shared" si="416"/>
        <v>#VALUE!</v>
      </c>
      <c r="AC945" s="524"/>
      <c r="AE945" s="519"/>
      <c r="AF945" s="519"/>
      <c r="AH945" s="499" t="str">
        <f t="shared" si="398"/>
        <v/>
      </c>
    </row>
    <row r="946" spans="1:34" x14ac:dyDescent="0.2">
      <c r="A946" s="134"/>
      <c r="B946" s="156" t="str">
        <f t="shared" si="417"/>
        <v/>
      </c>
      <c r="C946" s="128" t="b">
        <f t="shared" si="410"/>
        <v>0</v>
      </c>
      <c r="D946" s="136"/>
      <c r="E946" s="143" t="b">
        <f t="shared" si="411"/>
        <v>0</v>
      </c>
      <c r="F946" s="137" t="str">
        <f t="shared" si="412"/>
        <v/>
      </c>
      <c r="G946" s="138"/>
      <c r="H946" s="139"/>
      <c r="I946" s="138"/>
      <c r="J946" s="139"/>
      <c r="K946" s="138"/>
      <c r="L946" s="139"/>
      <c r="M946" s="140" t="str">
        <f t="shared" si="413"/>
        <v/>
      </c>
      <c r="N946" s="534"/>
      <c r="O946" s="534"/>
      <c r="Q946" s="513">
        <f t="shared" si="418"/>
        <v>0</v>
      </c>
      <c r="R946" s="499" t="str">
        <f t="shared" si="415"/>
        <v/>
      </c>
      <c r="T946" s="522">
        <f t="shared" si="392"/>
        <v>0</v>
      </c>
      <c r="U946" s="523">
        <f t="shared" si="393"/>
        <v>0</v>
      </c>
      <c r="V946" s="522">
        <f t="shared" si="394"/>
        <v>0</v>
      </c>
      <c r="W946" s="523">
        <f t="shared" si="395"/>
        <v>0</v>
      </c>
      <c r="X946" s="522">
        <f t="shared" si="396"/>
        <v>0</v>
      </c>
      <c r="Y946" s="523">
        <f t="shared" si="397"/>
        <v>0</v>
      </c>
      <c r="AA946" s="517"/>
      <c r="AB946" s="517" t="e">
        <f t="shared" si="416"/>
        <v>#VALUE!</v>
      </c>
      <c r="AC946" s="524"/>
      <c r="AE946" s="519"/>
      <c r="AF946" s="519"/>
      <c r="AH946" s="499" t="str">
        <f t="shared" si="398"/>
        <v/>
      </c>
    </row>
    <row r="947" spans="1:34" x14ac:dyDescent="0.2">
      <c r="A947" s="134"/>
      <c r="B947" s="156" t="str">
        <f t="shared" si="417"/>
        <v/>
      </c>
      <c r="C947" s="128" t="b">
        <f t="shared" si="410"/>
        <v>0</v>
      </c>
      <c r="D947" s="136"/>
      <c r="E947" s="143" t="b">
        <f t="shared" si="411"/>
        <v>0</v>
      </c>
      <c r="F947" s="137" t="str">
        <f t="shared" si="412"/>
        <v/>
      </c>
      <c r="G947" s="138"/>
      <c r="H947" s="139"/>
      <c r="I947" s="138"/>
      <c r="J947" s="139"/>
      <c r="K947" s="138"/>
      <c r="L947" s="139"/>
      <c r="M947" s="140" t="str">
        <f t="shared" si="413"/>
        <v/>
      </c>
      <c r="N947" s="534"/>
      <c r="O947" s="534"/>
      <c r="Q947" s="513">
        <f t="shared" si="418"/>
        <v>0</v>
      </c>
      <c r="R947" s="499" t="str">
        <f t="shared" si="415"/>
        <v/>
      </c>
      <c r="T947" s="522">
        <f t="shared" si="392"/>
        <v>0</v>
      </c>
      <c r="U947" s="523">
        <f t="shared" si="393"/>
        <v>0</v>
      </c>
      <c r="V947" s="522">
        <f t="shared" si="394"/>
        <v>0</v>
      </c>
      <c r="W947" s="523">
        <f t="shared" si="395"/>
        <v>0</v>
      </c>
      <c r="X947" s="522">
        <f t="shared" si="396"/>
        <v>0</v>
      </c>
      <c r="Y947" s="523">
        <f t="shared" si="397"/>
        <v>0</v>
      </c>
      <c r="AA947" s="517"/>
      <c r="AB947" s="517" t="e">
        <f t="shared" si="416"/>
        <v>#VALUE!</v>
      </c>
      <c r="AC947" s="524"/>
      <c r="AE947" s="519"/>
      <c r="AF947" s="519"/>
      <c r="AH947" s="499" t="str">
        <f t="shared" si="398"/>
        <v/>
      </c>
    </row>
    <row r="948" spans="1:34" x14ac:dyDescent="0.2">
      <c r="A948" s="134"/>
      <c r="B948" s="156" t="str">
        <f t="shared" si="417"/>
        <v/>
      </c>
      <c r="C948" s="128" t="b">
        <f t="shared" si="410"/>
        <v>0</v>
      </c>
      <c r="D948" s="136"/>
      <c r="E948" s="143" t="b">
        <f t="shared" si="411"/>
        <v>0</v>
      </c>
      <c r="F948" s="137" t="str">
        <f t="shared" si="412"/>
        <v/>
      </c>
      <c r="G948" s="138"/>
      <c r="H948" s="139"/>
      <c r="I948" s="138"/>
      <c r="J948" s="139"/>
      <c r="K948" s="138"/>
      <c r="L948" s="139"/>
      <c r="M948" s="140" t="str">
        <f t="shared" si="413"/>
        <v/>
      </c>
      <c r="N948" s="534"/>
      <c r="O948" s="534"/>
      <c r="Q948" s="513">
        <f t="shared" si="418"/>
        <v>0</v>
      </c>
      <c r="R948" s="499" t="str">
        <f t="shared" si="415"/>
        <v/>
      </c>
      <c r="T948" s="522">
        <f t="shared" si="392"/>
        <v>0</v>
      </c>
      <c r="U948" s="523">
        <f t="shared" si="393"/>
        <v>0</v>
      </c>
      <c r="V948" s="522">
        <f t="shared" si="394"/>
        <v>0</v>
      </c>
      <c r="W948" s="523">
        <f t="shared" si="395"/>
        <v>0</v>
      </c>
      <c r="X948" s="522">
        <f t="shared" si="396"/>
        <v>0</v>
      </c>
      <c r="Y948" s="523">
        <f t="shared" si="397"/>
        <v>0</v>
      </c>
      <c r="AA948" s="517"/>
      <c r="AB948" s="517" t="e">
        <f t="shared" si="416"/>
        <v>#VALUE!</v>
      </c>
      <c r="AC948" s="524"/>
      <c r="AE948" s="519"/>
      <c r="AF948" s="519"/>
      <c r="AH948" s="499" t="str">
        <f t="shared" si="398"/>
        <v/>
      </c>
    </row>
    <row r="949" spans="1:34" x14ac:dyDescent="0.2">
      <c r="A949" s="134"/>
      <c r="B949" s="156" t="str">
        <f t="shared" si="417"/>
        <v/>
      </c>
      <c r="C949" s="128" t="b">
        <f t="shared" si="410"/>
        <v>0</v>
      </c>
      <c r="D949" s="136"/>
      <c r="E949" s="143" t="b">
        <f t="shared" si="411"/>
        <v>0</v>
      </c>
      <c r="F949" s="137" t="str">
        <f t="shared" si="412"/>
        <v/>
      </c>
      <c r="G949" s="138"/>
      <c r="H949" s="139"/>
      <c r="I949" s="138"/>
      <c r="J949" s="139"/>
      <c r="K949" s="138"/>
      <c r="L949" s="139"/>
      <c r="M949" s="140" t="str">
        <f t="shared" si="413"/>
        <v/>
      </c>
      <c r="N949" s="534"/>
      <c r="O949" s="534"/>
      <c r="Q949" s="513">
        <f t="shared" si="418"/>
        <v>0</v>
      </c>
      <c r="R949" s="499" t="str">
        <f t="shared" si="415"/>
        <v/>
      </c>
      <c r="T949" s="522">
        <f t="shared" si="392"/>
        <v>0</v>
      </c>
      <c r="U949" s="523">
        <f t="shared" si="393"/>
        <v>0</v>
      </c>
      <c r="V949" s="522">
        <f t="shared" si="394"/>
        <v>0</v>
      </c>
      <c r="W949" s="523">
        <f t="shared" si="395"/>
        <v>0</v>
      </c>
      <c r="X949" s="522">
        <f t="shared" si="396"/>
        <v>0</v>
      </c>
      <c r="Y949" s="523">
        <f t="shared" si="397"/>
        <v>0</v>
      </c>
      <c r="AA949" s="517"/>
      <c r="AB949" s="517" t="e">
        <f t="shared" si="416"/>
        <v>#VALUE!</v>
      </c>
      <c r="AC949" s="524"/>
      <c r="AE949" s="519"/>
      <c r="AF949" s="519"/>
      <c r="AH949" s="499" t="str">
        <f t="shared" si="398"/>
        <v/>
      </c>
    </row>
    <row r="950" spans="1:34" x14ac:dyDescent="0.2">
      <c r="A950" s="134"/>
      <c r="B950" s="156" t="str">
        <f t="shared" si="417"/>
        <v/>
      </c>
      <c r="C950" s="128" t="b">
        <f t="shared" si="410"/>
        <v>0</v>
      </c>
      <c r="D950" s="136"/>
      <c r="E950" s="143" t="b">
        <f t="shared" si="411"/>
        <v>0</v>
      </c>
      <c r="F950" s="137" t="str">
        <f t="shared" si="412"/>
        <v/>
      </c>
      <c r="G950" s="138"/>
      <c r="H950" s="139"/>
      <c r="I950" s="138"/>
      <c r="J950" s="139"/>
      <c r="K950" s="138"/>
      <c r="L950" s="139"/>
      <c r="M950" s="140" t="str">
        <f t="shared" si="413"/>
        <v/>
      </c>
      <c r="N950" s="534"/>
      <c r="O950" s="534"/>
      <c r="Q950" s="513">
        <f t="shared" si="418"/>
        <v>0</v>
      </c>
      <c r="R950" s="499" t="str">
        <f t="shared" si="415"/>
        <v/>
      </c>
      <c r="T950" s="522">
        <f t="shared" si="392"/>
        <v>0</v>
      </c>
      <c r="U950" s="523">
        <f t="shared" si="393"/>
        <v>0</v>
      </c>
      <c r="V950" s="522">
        <f t="shared" si="394"/>
        <v>0</v>
      </c>
      <c r="W950" s="523">
        <f t="shared" si="395"/>
        <v>0</v>
      </c>
      <c r="X950" s="522">
        <f t="shared" si="396"/>
        <v>0</v>
      </c>
      <c r="Y950" s="523">
        <f t="shared" si="397"/>
        <v>0</v>
      </c>
      <c r="AA950" s="517"/>
      <c r="AB950" s="517" t="e">
        <f t="shared" si="416"/>
        <v>#VALUE!</v>
      </c>
      <c r="AC950" s="524"/>
      <c r="AE950" s="519"/>
      <c r="AF950" s="519"/>
      <c r="AH950" s="499" t="str">
        <f t="shared" si="398"/>
        <v/>
      </c>
    </row>
    <row r="951" spans="1:34" x14ac:dyDescent="0.2">
      <c r="A951" s="134"/>
      <c r="B951" s="156" t="str">
        <f t="shared" si="417"/>
        <v/>
      </c>
      <c r="C951" s="128" t="b">
        <f t="shared" si="410"/>
        <v>0</v>
      </c>
      <c r="D951" s="136"/>
      <c r="E951" s="143" t="b">
        <f t="shared" si="411"/>
        <v>0</v>
      </c>
      <c r="F951" s="137" t="str">
        <f t="shared" si="412"/>
        <v/>
      </c>
      <c r="G951" s="138"/>
      <c r="H951" s="139"/>
      <c r="I951" s="138"/>
      <c r="J951" s="139"/>
      <c r="K951" s="138"/>
      <c r="L951" s="139"/>
      <c r="M951" s="140" t="str">
        <f t="shared" si="413"/>
        <v/>
      </c>
      <c r="N951" s="534"/>
      <c r="O951" s="534"/>
      <c r="Q951" s="513">
        <f t="shared" si="418"/>
        <v>0</v>
      </c>
      <c r="R951" s="499" t="str">
        <f t="shared" si="415"/>
        <v/>
      </c>
      <c r="T951" s="522">
        <f t="shared" si="392"/>
        <v>0</v>
      </c>
      <c r="U951" s="523">
        <f t="shared" si="393"/>
        <v>0</v>
      </c>
      <c r="V951" s="522">
        <f t="shared" si="394"/>
        <v>0</v>
      </c>
      <c r="W951" s="523">
        <f t="shared" si="395"/>
        <v>0</v>
      </c>
      <c r="X951" s="522">
        <f t="shared" si="396"/>
        <v>0</v>
      </c>
      <c r="Y951" s="523">
        <f t="shared" si="397"/>
        <v>0</v>
      </c>
      <c r="AA951" s="517"/>
      <c r="AB951" s="517" t="e">
        <f t="shared" si="416"/>
        <v>#VALUE!</v>
      </c>
      <c r="AC951" s="524"/>
      <c r="AE951" s="519"/>
      <c r="AF951" s="519"/>
      <c r="AH951" s="499" t="str">
        <f t="shared" si="398"/>
        <v/>
      </c>
    </row>
    <row r="952" spans="1:34" x14ac:dyDescent="0.2">
      <c r="A952" s="134"/>
      <c r="B952" s="156" t="str">
        <f t="shared" si="417"/>
        <v/>
      </c>
      <c r="C952" s="128" t="b">
        <f t="shared" si="410"/>
        <v>0</v>
      </c>
      <c r="D952" s="136"/>
      <c r="E952" s="143" t="b">
        <f t="shared" si="411"/>
        <v>0</v>
      </c>
      <c r="F952" s="137" t="str">
        <f t="shared" si="412"/>
        <v/>
      </c>
      <c r="G952" s="138"/>
      <c r="H952" s="139"/>
      <c r="I952" s="138"/>
      <c r="J952" s="139"/>
      <c r="K952" s="138"/>
      <c r="L952" s="139"/>
      <c r="M952" s="140" t="str">
        <f t="shared" si="413"/>
        <v/>
      </c>
      <c r="N952" s="534"/>
      <c r="O952" s="534"/>
      <c r="Q952" s="513">
        <f t="shared" si="418"/>
        <v>0</v>
      </c>
      <c r="R952" s="499" t="str">
        <f t="shared" si="415"/>
        <v/>
      </c>
      <c r="T952" s="522">
        <f t="shared" si="392"/>
        <v>0</v>
      </c>
      <c r="U952" s="523">
        <f t="shared" si="393"/>
        <v>0</v>
      </c>
      <c r="V952" s="522">
        <f t="shared" si="394"/>
        <v>0</v>
      </c>
      <c r="W952" s="523">
        <f t="shared" si="395"/>
        <v>0</v>
      </c>
      <c r="X952" s="522">
        <f t="shared" si="396"/>
        <v>0</v>
      </c>
      <c r="Y952" s="523">
        <f t="shared" si="397"/>
        <v>0</v>
      </c>
      <c r="AA952" s="517"/>
      <c r="AB952" s="517" t="e">
        <f t="shared" si="416"/>
        <v>#VALUE!</v>
      </c>
      <c r="AC952" s="524"/>
      <c r="AE952" s="519"/>
      <c r="AF952" s="519"/>
      <c r="AH952" s="499" t="str">
        <f t="shared" si="398"/>
        <v/>
      </c>
    </row>
    <row r="953" spans="1:34" x14ac:dyDescent="0.2">
      <c r="A953" s="134"/>
      <c r="B953" s="156" t="str">
        <f t="shared" si="417"/>
        <v/>
      </c>
      <c r="C953" s="128" t="b">
        <f t="shared" si="410"/>
        <v>0</v>
      </c>
      <c r="D953" s="136"/>
      <c r="E953" s="143" t="b">
        <f t="shared" si="411"/>
        <v>0</v>
      </c>
      <c r="F953" s="137" t="str">
        <f t="shared" si="412"/>
        <v/>
      </c>
      <c r="G953" s="138"/>
      <c r="H953" s="139"/>
      <c r="I953" s="138"/>
      <c r="J953" s="139"/>
      <c r="K953" s="138"/>
      <c r="L953" s="139"/>
      <c r="M953" s="140" t="str">
        <f t="shared" si="413"/>
        <v/>
      </c>
      <c r="N953" s="534"/>
      <c r="O953" s="534"/>
      <c r="Q953" s="513">
        <f t="shared" si="418"/>
        <v>0</v>
      </c>
      <c r="R953" s="499" t="str">
        <f t="shared" si="415"/>
        <v/>
      </c>
      <c r="T953" s="522">
        <f t="shared" si="392"/>
        <v>0</v>
      </c>
      <c r="U953" s="523">
        <f t="shared" si="393"/>
        <v>0</v>
      </c>
      <c r="V953" s="522">
        <f t="shared" si="394"/>
        <v>0</v>
      </c>
      <c r="W953" s="523">
        <f t="shared" si="395"/>
        <v>0</v>
      </c>
      <c r="X953" s="522">
        <f t="shared" si="396"/>
        <v>0</v>
      </c>
      <c r="Y953" s="523">
        <f t="shared" si="397"/>
        <v>0</v>
      </c>
      <c r="AA953" s="517"/>
      <c r="AB953" s="517" t="e">
        <f t="shared" si="416"/>
        <v>#VALUE!</v>
      </c>
      <c r="AC953" s="524"/>
      <c r="AE953" s="519"/>
      <c r="AF953" s="519"/>
      <c r="AH953" s="499" t="str">
        <f t="shared" si="398"/>
        <v/>
      </c>
    </row>
    <row r="954" spans="1:34" x14ac:dyDescent="0.2">
      <c r="A954" s="134"/>
      <c r="B954" s="156" t="str">
        <f t="shared" si="417"/>
        <v/>
      </c>
      <c r="C954" s="128" t="b">
        <f t="shared" si="410"/>
        <v>0</v>
      </c>
      <c r="D954" s="136"/>
      <c r="E954" s="143" t="b">
        <f t="shared" si="411"/>
        <v>0</v>
      </c>
      <c r="F954" s="137" t="str">
        <f t="shared" si="412"/>
        <v/>
      </c>
      <c r="G954" s="138"/>
      <c r="H954" s="139"/>
      <c r="I954" s="138"/>
      <c r="J954" s="139"/>
      <c r="K954" s="138"/>
      <c r="L954" s="139"/>
      <c r="M954" s="140" t="str">
        <f t="shared" si="413"/>
        <v/>
      </c>
      <c r="N954" s="534"/>
      <c r="O954" s="534"/>
      <c r="Q954" s="513">
        <f t="shared" si="418"/>
        <v>0</v>
      </c>
      <c r="R954" s="499" t="str">
        <f t="shared" si="415"/>
        <v/>
      </c>
      <c r="T954" s="522">
        <f t="shared" si="392"/>
        <v>0</v>
      </c>
      <c r="U954" s="523">
        <f t="shared" si="393"/>
        <v>0</v>
      </c>
      <c r="V954" s="522">
        <f t="shared" si="394"/>
        <v>0</v>
      </c>
      <c r="W954" s="523">
        <f t="shared" si="395"/>
        <v>0</v>
      </c>
      <c r="X954" s="522">
        <f t="shared" si="396"/>
        <v>0</v>
      </c>
      <c r="Y954" s="523">
        <f t="shared" si="397"/>
        <v>0</v>
      </c>
      <c r="AA954" s="517"/>
      <c r="AB954" s="517" t="e">
        <f t="shared" si="416"/>
        <v>#VALUE!</v>
      </c>
      <c r="AC954" s="524"/>
      <c r="AE954" s="519"/>
      <c r="AF954" s="519"/>
      <c r="AH954" s="499" t="str">
        <f t="shared" si="398"/>
        <v/>
      </c>
    </row>
    <row r="955" spans="1:34" x14ac:dyDescent="0.2">
      <c r="A955" s="134"/>
      <c r="B955" s="156" t="str">
        <f t="shared" si="417"/>
        <v/>
      </c>
      <c r="C955" s="128" t="b">
        <f t="shared" si="410"/>
        <v>0</v>
      </c>
      <c r="D955" s="136"/>
      <c r="E955" s="143" t="b">
        <f t="shared" si="411"/>
        <v>0</v>
      </c>
      <c r="F955" s="137" t="str">
        <f t="shared" si="412"/>
        <v/>
      </c>
      <c r="G955" s="138"/>
      <c r="H955" s="139"/>
      <c r="I955" s="138"/>
      <c r="J955" s="139"/>
      <c r="K955" s="138"/>
      <c r="L955" s="139"/>
      <c r="M955" s="140" t="str">
        <f t="shared" si="413"/>
        <v/>
      </c>
      <c r="N955" s="534"/>
      <c r="O955" s="534"/>
      <c r="Q955" s="513">
        <f t="shared" si="418"/>
        <v>0</v>
      </c>
      <c r="R955" s="499" t="str">
        <f t="shared" si="415"/>
        <v/>
      </c>
      <c r="T955" s="522">
        <f t="shared" si="392"/>
        <v>0</v>
      </c>
      <c r="U955" s="523">
        <f t="shared" si="393"/>
        <v>0</v>
      </c>
      <c r="V955" s="522">
        <f t="shared" si="394"/>
        <v>0</v>
      </c>
      <c r="W955" s="523">
        <f t="shared" si="395"/>
        <v>0</v>
      </c>
      <c r="X955" s="522">
        <f t="shared" si="396"/>
        <v>0</v>
      </c>
      <c r="Y955" s="523">
        <f t="shared" si="397"/>
        <v>0</v>
      </c>
      <c r="AA955" s="517"/>
      <c r="AB955" s="517" t="e">
        <f t="shared" si="416"/>
        <v>#VALUE!</v>
      </c>
      <c r="AC955" s="524"/>
      <c r="AE955" s="519"/>
      <c r="AF955" s="519"/>
      <c r="AH955" s="499" t="str">
        <f t="shared" si="398"/>
        <v/>
      </c>
    </row>
    <row r="956" spans="1:34" x14ac:dyDescent="0.2">
      <c r="A956" s="134"/>
      <c r="B956" s="156" t="str">
        <f t="shared" si="417"/>
        <v/>
      </c>
      <c r="C956" s="128" t="b">
        <f t="shared" si="410"/>
        <v>0</v>
      </c>
      <c r="D956" s="136"/>
      <c r="E956" s="143" t="b">
        <f t="shared" si="411"/>
        <v>0</v>
      </c>
      <c r="F956" s="137" t="str">
        <f t="shared" si="412"/>
        <v/>
      </c>
      <c r="G956" s="138"/>
      <c r="H956" s="139"/>
      <c r="I956" s="138"/>
      <c r="J956" s="139"/>
      <c r="K956" s="138"/>
      <c r="L956" s="139"/>
      <c r="M956" s="140" t="str">
        <f t="shared" si="413"/>
        <v/>
      </c>
      <c r="N956" s="534"/>
      <c r="O956" s="534"/>
      <c r="Q956" s="513">
        <f t="shared" si="418"/>
        <v>0</v>
      </c>
      <c r="R956" s="499" t="str">
        <f t="shared" si="415"/>
        <v/>
      </c>
      <c r="T956" s="522">
        <f t="shared" si="392"/>
        <v>0</v>
      </c>
      <c r="U956" s="523">
        <f t="shared" si="393"/>
        <v>0</v>
      </c>
      <c r="V956" s="522">
        <f t="shared" si="394"/>
        <v>0</v>
      </c>
      <c r="W956" s="523">
        <f t="shared" si="395"/>
        <v>0</v>
      </c>
      <c r="X956" s="522">
        <f t="shared" si="396"/>
        <v>0</v>
      </c>
      <c r="Y956" s="523">
        <f t="shared" si="397"/>
        <v>0</v>
      </c>
      <c r="AA956" s="517"/>
      <c r="AB956" s="517" t="e">
        <f t="shared" si="416"/>
        <v>#VALUE!</v>
      </c>
      <c r="AC956" s="524"/>
      <c r="AE956" s="519"/>
      <c r="AF956" s="519"/>
      <c r="AH956" s="499" t="str">
        <f t="shared" si="398"/>
        <v/>
      </c>
    </row>
    <row r="957" spans="1:34" x14ac:dyDescent="0.2">
      <c r="A957" s="134"/>
      <c r="B957" s="156" t="str">
        <f t="shared" si="417"/>
        <v/>
      </c>
      <c r="C957" s="128" t="b">
        <f t="shared" si="410"/>
        <v>0</v>
      </c>
      <c r="D957" s="136"/>
      <c r="E957" s="143" t="b">
        <f t="shared" si="411"/>
        <v>0</v>
      </c>
      <c r="F957" s="137" t="str">
        <f t="shared" si="412"/>
        <v/>
      </c>
      <c r="G957" s="138"/>
      <c r="H957" s="139"/>
      <c r="I957" s="138"/>
      <c r="J957" s="139"/>
      <c r="K957" s="138"/>
      <c r="L957" s="139"/>
      <c r="M957" s="140" t="str">
        <f t="shared" si="413"/>
        <v/>
      </c>
      <c r="N957" s="534"/>
      <c r="O957" s="534"/>
      <c r="Q957" s="513">
        <f t="shared" si="418"/>
        <v>0</v>
      </c>
      <c r="R957" s="499" t="str">
        <f t="shared" si="415"/>
        <v/>
      </c>
      <c r="T957" s="522">
        <f t="shared" si="392"/>
        <v>0</v>
      </c>
      <c r="U957" s="523">
        <f t="shared" si="393"/>
        <v>0</v>
      </c>
      <c r="V957" s="522">
        <f t="shared" si="394"/>
        <v>0</v>
      </c>
      <c r="W957" s="523">
        <f t="shared" si="395"/>
        <v>0</v>
      </c>
      <c r="X957" s="522">
        <f t="shared" si="396"/>
        <v>0</v>
      </c>
      <c r="Y957" s="523">
        <f t="shared" si="397"/>
        <v>0</v>
      </c>
      <c r="AA957" s="517"/>
      <c r="AB957" s="517" t="e">
        <f t="shared" si="416"/>
        <v>#VALUE!</v>
      </c>
      <c r="AC957" s="524"/>
      <c r="AE957" s="519"/>
      <c r="AF957" s="519"/>
      <c r="AH957" s="499" t="str">
        <f t="shared" si="398"/>
        <v/>
      </c>
    </row>
    <row r="958" spans="1:34" x14ac:dyDescent="0.2">
      <c r="A958" s="134"/>
      <c r="B958" s="156" t="str">
        <f t="shared" si="417"/>
        <v/>
      </c>
      <c r="C958" s="128" t="b">
        <f t="shared" si="410"/>
        <v>0</v>
      </c>
      <c r="D958" s="136"/>
      <c r="E958" s="143" t="b">
        <f t="shared" si="411"/>
        <v>0</v>
      </c>
      <c r="F958" s="137" t="str">
        <f t="shared" si="412"/>
        <v/>
      </c>
      <c r="G958" s="138"/>
      <c r="H958" s="139"/>
      <c r="I958" s="138"/>
      <c r="J958" s="139"/>
      <c r="K958" s="138"/>
      <c r="L958" s="139"/>
      <c r="M958" s="140" t="str">
        <f t="shared" si="413"/>
        <v/>
      </c>
      <c r="N958" s="534"/>
      <c r="O958" s="534"/>
      <c r="Q958" s="513">
        <f t="shared" si="418"/>
        <v>0</v>
      </c>
      <c r="R958" s="499" t="str">
        <f t="shared" si="415"/>
        <v/>
      </c>
      <c r="T958" s="522">
        <f t="shared" si="392"/>
        <v>0</v>
      </c>
      <c r="U958" s="523">
        <f t="shared" si="393"/>
        <v>0</v>
      </c>
      <c r="V958" s="522">
        <f t="shared" si="394"/>
        <v>0</v>
      </c>
      <c r="W958" s="523">
        <f t="shared" si="395"/>
        <v>0</v>
      </c>
      <c r="X958" s="522">
        <f t="shared" si="396"/>
        <v>0</v>
      </c>
      <c r="Y958" s="523">
        <f t="shared" si="397"/>
        <v>0</v>
      </c>
      <c r="AA958" s="517"/>
      <c r="AB958" s="517" t="e">
        <f t="shared" si="416"/>
        <v>#VALUE!</v>
      </c>
      <c r="AC958" s="524"/>
      <c r="AE958" s="519"/>
      <c r="AF958" s="519"/>
      <c r="AH958" s="499" t="str">
        <f t="shared" si="398"/>
        <v/>
      </c>
    </row>
    <row r="959" spans="1:34" x14ac:dyDescent="0.2">
      <c r="A959" s="134"/>
      <c r="B959" s="156" t="str">
        <f t="shared" si="417"/>
        <v/>
      </c>
      <c r="C959" s="128" t="b">
        <f t="shared" si="410"/>
        <v>0</v>
      </c>
      <c r="D959" s="136"/>
      <c r="E959" s="143" t="b">
        <f t="shared" si="411"/>
        <v>0</v>
      </c>
      <c r="F959" s="137" t="str">
        <f t="shared" si="412"/>
        <v/>
      </c>
      <c r="G959" s="138"/>
      <c r="H959" s="139"/>
      <c r="I959" s="138"/>
      <c r="J959" s="139"/>
      <c r="K959" s="138"/>
      <c r="L959" s="139"/>
      <c r="M959" s="140" t="str">
        <f t="shared" si="413"/>
        <v/>
      </c>
      <c r="N959" s="534"/>
      <c r="O959" s="534"/>
      <c r="Q959" s="513">
        <f t="shared" si="418"/>
        <v>0</v>
      </c>
      <c r="R959" s="499" t="str">
        <f t="shared" si="415"/>
        <v/>
      </c>
      <c r="T959" s="522">
        <f t="shared" si="392"/>
        <v>0</v>
      </c>
      <c r="U959" s="523">
        <f t="shared" si="393"/>
        <v>0</v>
      </c>
      <c r="V959" s="522">
        <f t="shared" si="394"/>
        <v>0</v>
      </c>
      <c r="W959" s="523">
        <f t="shared" si="395"/>
        <v>0</v>
      </c>
      <c r="X959" s="522">
        <f t="shared" si="396"/>
        <v>0</v>
      </c>
      <c r="Y959" s="523">
        <f t="shared" si="397"/>
        <v>0</v>
      </c>
      <c r="AA959" s="517"/>
      <c r="AB959" s="517" t="e">
        <f t="shared" si="416"/>
        <v>#VALUE!</v>
      </c>
      <c r="AC959" s="524"/>
      <c r="AE959" s="519"/>
      <c r="AF959" s="519"/>
      <c r="AH959" s="499" t="str">
        <f t="shared" si="398"/>
        <v/>
      </c>
    </row>
    <row r="960" spans="1:34" ht="13.5" thickBot="1" x14ac:dyDescent="0.25">
      <c r="A960" s="179"/>
      <c r="B960" s="156" t="str">
        <f t="shared" si="417"/>
        <v/>
      </c>
      <c r="C960" s="128" t="b">
        <f t="shared" si="410"/>
        <v>0</v>
      </c>
      <c r="D960" s="180"/>
      <c r="E960" s="143" t="b">
        <f t="shared" si="411"/>
        <v>0</v>
      </c>
      <c r="F960" s="137" t="str">
        <f t="shared" si="412"/>
        <v/>
      </c>
      <c r="G960" s="138"/>
      <c r="H960" s="139"/>
      <c r="I960" s="138"/>
      <c r="J960" s="139"/>
      <c r="K960" s="138"/>
      <c r="L960" s="139"/>
      <c r="M960" s="140" t="str">
        <f t="shared" si="413"/>
        <v/>
      </c>
      <c r="N960" s="534"/>
      <c r="O960" s="534"/>
      <c r="Q960" s="513">
        <f t="shared" si="418"/>
        <v>0</v>
      </c>
      <c r="R960" s="499" t="str">
        <f t="shared" si="415"/>
        <v/>
      </c>
      <c r="T960" s="522">
        <f t="shared" si="392"/>
        <v>0</v>
      </c>
      <c r="U960" s="523">
        <f t="shared" si="393"/>
        <v>0</v>
      </c>
      <c r="V960" s="522">
        <f t="shared" si="394"/>
        <v>0</v>
      </c>
      <c r="W960" s="523">
        <f t="shared" si="395"/>
        <v>0</v>
      </c>
      <c r="X960" s="522">
        <f t="shared" si="396"/>
        <v>0</v>
      </c>
      <c r="Y960" s="523">
        <f t="shared" si="397"/>
        <v>0</v>
      </c>
      <c r="AA960" s="517"/>
      <c r="AB960" s="517" t="e">
        <f t="shared" si="416"/>
        <v>#VALUE!</v>
      </c>
      <c r="AC960" s="524"/>
      <c r="AE960" s="519"/>
      <c r="AF960" s="519"/>
      <c r="AH960" s="499" t="str">
        <f t="shared" si="398"/>
        <v/>
      </c>
    </row>
    <row r="961" spans="1:34" ht="14.25" thickTop="1" thickBot="1" x14ac:dyDescent="0.25">
      <c r="A961" s="163"/>
      <c r="B961" s="164"/>
      <c r="C961" s="165"/>
      <c r="D961" s="166"/>
      <c r="E961" s="166"/>
      <c r="F961" s="167"/>
      <c r="G961" s="168"/>
      <c r="H961" s="168"/>
      <c r="I961" s="168"/>
      <c r="J961" s="168"/>
      <c r="K961" s="168"/>
      <c r="L961" s="168"/>
      <c r="M961" s="169" t="str">
        <f>IF(SUM(G961:L961)&gt;0.00001,M960+G961-H961+K961-L961,"")</f>
        <v/>
      </c>
      <c r="N961" s="534"/>
      <c r="O961" s="534"/>
      <c r="Q961" s="513"/>
      <c r="T961" s="522">
        <f t="shared" si="392"/>
        <v>0</v>
      </c>
      <c r="U961" s="523">
        <f t="shared" si="393"/>
        <v>0</v>
      </c>
      <c r="V961" s="522">
        <f t="shared" si="394"/>
        <v>0</v>
      </c>
      <c r="W961" s="523">
        <f t="shared" si="395"/>
        <v>0</v>
      </c>
      <c r="X961" s="522">
        <f t="shared" si="396"/>
        <v>0</v>
      </c>
      <c r="Y961" s="523">
        <f t="shared" si="397"/>
        <v>0</v>
      </c>
      <c r="AA961" s="517"/>
      <c r="AB961" s="517"/>
      <c r="AC961" s="530"/>
      <c r="AE961" s="519"/>
      <c r="AF961" s="519"/>
      <c r="AH961" s="499" t="str">
        <f t="shared" si="398"/>
        <v/>
      </c>
    </row>
    <row r="962" spans="1:34" ht="13.5" thickTop="1" x14ac:dyDescent="0.2">
      <c r="A962" s="702" t="s">
        <v>15</v>
      </c>
      <c r="B962" s="703"/>
      <c r="C962" s="703"/>
      <c r="D962" s="703"/>
      <c r="E962" s="703"/>
      <c r="F962" s="703"/>
      <c r="G962" s="708" t="s">
        <v>9</v>
      </c>
      <c r="H962" s="708"/>
      <c r="I962" s="697" t="str">
        <f>I8</f>
        <v>BANCA XXXX</v>
      </c>
      <c r="J962" s="698"/>
      <c r="K962" s="696" t="str">
        <f>K8</f>
        <v>BANCA Agricola pop</v>
      </c>
      <c r="L962" s="696"/>
      <c r="M962" s="692" t="s">
        <v>7</v>
      </c>
      <c r="N962" s="505"/>
      <c r="O962" s="505"/>
      <c r="Q962" s="513"/>
      <c r="T962" s="522" t="str">
        <f t="shared" si="392"/>
        <v>C A S S A</v>
      </c>
      <c r="U962" s="523">
        <f t="shared" si="393"/>
        <v>0</v>
      </c>
      <c r="V962" s="522" t="str">
        <f t="shared" si="394"/>
        <v>BANCA XXXX</v>
      </c>
      <c r="W962" s="523">
        <f t="shared" si="395"/>
        <v>0</v>
      </c>
      <c r="X962" s="522" t="str">
        <f t="shared" si="396"/>
        <v>BANCA Agricola pop</v>
      </c>
      <c r="Y962" s="523">
        <f t="shared" si="397"/>
        <v>0</v>
      </c>
      <c r="AA962" s="517"/>
      <c r="AB962" s="517"/>
      <c r="AC962" s="530"/>
      <c r="AE962" s="519"/>
      <c r="AF962" s="519"/>
      <c r="AH962" s="499" t="str">
        <f t="shared" si="398"/>
        <v/>
      </c>
    </row>
    <row r="963" spans="1:34" x14ac:dyDescent="0.2">
      <c r="A963" s="704"/>
      <c r="B963" s="705"/>
      <c r="C963" s="705"/>
      <c r="D963" s="705"/>
      <c r="E963" s="705"/>
      <c r="F963" s="705"/>
      <c r="G963" s="152" t="s">
        <v>2</v>
      </c>
      <c r="H963" s="152" t="s">
        <v>3</v>
      </c>
      <c r="I963" s="152" t="s">
        <v>2</v>
      </c>
      <c r="J963" s="152" t="s">
        <v>3</v>
      </c>
      <c r="K963" s="152" t="s">
        <v>2</v>
      </c>
      <c r="L963" s="152" t="s">
        <v>3</v>
      </c>
      <c r="M963" s="693"/>
      <c r="N963" s="505"/>
      <c r="O963" s="505"/>
      <c r="Q963" s="513"/>
      <c r="T963" s="522" t="str">
        <f t="shared" si="392"/>
        <v>ENTRATE</v>
      </c>
      <c r="U963" s="523" t="str">
        <f t="shared" si="393"/>
        <v>USCITE</v>
      </c>
      <c r="V963" s="522" t="str">
        <f t="shared" si="394"/>
        <v>ENTRATE</v>
      </c>
      <c r="W963" s="523" t="str">
        <f t="shared" si="395"/>
        <v>USCITE</v>
      </c>
      <c r="X963" s="522" t="str">
        <f t="shared" si="396"/>
        <v>ENTRATE</v>
      </c>
      <c r="Y963" s="523" t="str">
        <f t="shared" si="397"/>
        <v>USCITE</v>
      </c>
      <c r="AA963" s="517"/>
      <c r="AB963" s="517"/>
      <c r="AC963" s="530"/>
      <c r="AE963" s="519"/>
      <c r="AF963" s="519"/>
      <c r="AH963" s="499" t="str">
        <f t="shared" si="398"/>
        <v/>
      </c>
    </row>
    <row r="964" spans="1:34" x14ac:dyDescent="0.2">
      <c r="A964" s="694" t="s">
        <v>12</v>
      </c>
      <c r="B964" s="695"/>
      <c r="C964" s="695"/>
      <c r="D964" s="695"/>
      <c r="E964" s="695"/>
      <c r="F964" s="695"/>
      <c r="G964" s="153">
        <f t="shared" ref="G964:L964" si="419">SUM(G935:G960)</f>
        <v>0</v>
      </c>
      <c r="H964" s="153">
        <f t="shared" si="419"/>
        <v>0</v>
      </c>
      <c r="I964" s="153">
        <f t="shared" si="419"/>
        <v>0</v>
      </c>
      <c r="J964" s="153">
        <f t="shared" si="419"/>
        <v>0</v>
      </c>
      <c r="K964" s="153">
        <f t="shared" si="419"/>
        <v>0</v>
      </c>
      <c r="L964" s="153">
        <f t="shared" si="419"/>
        <v>0</v>
      </c>
      <c r="M964" s="154">
        <f>G964-H964+I964-J964+K964-L964</f>
        <v>0</v>
      </c>
      <c r="N964" s="534"/>
      <c r="O964" s="534"/>
      <c r="Q964" s="513"/>
      <c r="T964" s="522">
        <f t="shared" ref="T964:T1027" si="420">IF(R964="ee",G964,IF(R964="-u",G964,IF(R964="",G964,IF(R964="ra",G964,IF(R964="pr",G964,"")))))</f>
        <v>0</v>
      </c>
      <c r="U964" s="523">
        <f t="shared" ref="U964:U1027" si="421">IF(R964="uu",H964,IF(R964="-e",H964,IF(R964="",H964,IF(R964="rp",H964,IF(R964="ve",H964,"")))))</f>
        <v>0</v>
      </c>
      <c r="V964" s="522">
        <f t="shared" ref="V964:V1027" si="422">IF(R964="ee",I964,IF(R964="-u",I964,IF(R964="",I964,IF(R964="ra",I964,IF(R964="ve",I964,"")))))</f>
        <v>0</v>
      </c>
      <c r="W964" s="523">
        <f t="shared" ref="W964:W1027" si="423">IF(R964="uu",J964,IF(R964="-e",J964,IF(R964="",J964,IF(R964="rp",J964,IF(R964="pr",J964,"")))))</f>
        <v>0</v>
      </c>
      <c r="X964" s="522">
        <f t="shared" ref="X964:X1027" si="424">IF(R964="ee",K964,IF(R964="-u",K964,IF(R964="",K964,IF(R964="ra",K964,IF(R964="ve",K964,"")))))</f>
        <v>0</v>
      </c>
      <c r="Y964" s="523">
        <f t="shared" ref="Y964:Y1027" si="425">IF(R964="uu",L964,IF(R964="-e",L964,IF(R964="",L964,IF(R964="rp",L964,IF(R964="pr",L964,"")))))</f>
        <v>0</v>
      </c>
      <c r="AA964" s="517"/>
      <c r="AB964" s="517"/>
      <c r="AC964" s="530"/>
      <c r="AE964" s="519"/>
      <c r="AF964" s="519"/>
      <c r="AH964" s="499" t="str">
        <f t="shared" ref="AH964:AH1027" si="426">LEFT($AC964,4)</f>
        <v/>
      </c>
    </row>
    <row r="965" spans="1:34" x14ac:dyDescent="0.2">
      <c r="A965" s="694" t="s">
        <v>14</v>
      </c>
      <c r="B965" s="695"/>
      <c r="C965" s="695"/>
      <c r="D965" s="695"/>
      <c r="E965" s="695"/>
      <c r="F965" s="695"/>
      <c r="G965" s="153">
        <f t="shared" ref="G965:M965" si="427">G933</f>
        <v>434.24</v>
      </c>
      <c r="H965" s="153">
        <f t="shared" si="427"/>
        <v>0</v>
      </c>
      <c r="I965" s="153">
        <f t="shared" si="427"/>
        <v>17740.45</v>
      </c>
      <c r="J965" s="153">
        <f t="shared" si="427"/>
        <v>29.94</v>
      </c>
      <c r="K965" s="153">
        <f t="shared" si="427"/>
        <v>95.99</v>
      </c>
      <c r="L965" s="153">
        <f t="shared" si="427"/>
        <v>0</v>
      </c>
      <c r="M965" s="154">
        <f t="shared" si="427"/>
        <v>18240.740000000005</v>
      </c>
      <c r="N965" s="534"/>
      <c r="O965" s="534"/>
      <c r="Q965" s="513"/>
      <c r="T965" s="522">
        <f t="shared" si="420"/>
        <v>434.24</v>
      </c>
      <c r="U965" s="523">
        <f t="shared" si="421"/>
        <v>0</v>
      </c>
      <c r="V965" s="522">
        <f t="shared" si="422"/>
        <v>17740.45</v>
      </c>
      <c r="W965" s="523">
        <f t="shared" si="423"/>
        <v>29.94</v>
      </c>
      <c r="X965" s="522">
        <f t="shared" si="424"/>
        <v>95.99</v>
      </c>
      <c r="Y965" s="523">
        <f t="shared" si="425"/>
        <v>0</v>
      </c>
      <c r="AA965" s="517"/>
      <c r="AB965" s="517"/>
      <c r="AC965" s="530"/>
      <c r="AE965" s="519"/>
      <c r="AF965" s="519"/>
      <c r="AH965" s="499" t="str">
        <f t="shared" si="426"/>
        <v/>
      </c>
    </row>
    <row r="966" spans="1:34" x14ac:dyDescent="0.2">
      <c r="A966" s="700" t="s">
        <v>13</v>
      </c>
      <c r="B966" s="701"/>
      <c r="C966" s="701"/>
      <c r="D966" s="701"/>
      <c r="E966" s="701"/>
      <c r="F966" s="701"/>
      <c r="G966" s="153">
        <f t="shared" ref="G966:M966" si="428">G964+G965</f>
        <v>434.24</v>
      </c>
      <c r="H966" s="153">
        <f t="shared" si="428"/>
        <v>0</v>
      </c>
      <c r="I966" s="153">
        <f t="shared" si="428"/>
        <v>17740.45</v>
      </c>
      <c r="J966" s="153">
        <f t="shared" si="428"/>
        <v>29.94</v>
      </c>
      <c r="K966" s="153">
        <f t="shared" si="428"/>
        <v>95.99</v>
      </c>
      <c r="L966" s="153">
        <f t="shared" si="428"/>
        <v>0</v>
      </c>
      <c r="M966" s="154">
        <f t="shared" si="428"/>
        <v>18240.740000000005</v>
      </c>
      <c r="N966" s="534"/>
      <c r="O966" s="534"/>
      <c r="Q966" s="513"/>
      <c r="T966" s="522">
        <f t="shared" si="420"/>
        <v>434.24</v>
      </c>
      <c r="U966" s="523">
        <f t="shared" si="421"/>
        <v>0</v>
      </c>
      <c r="V966" s="522">
        <f t="shared" si="422"/>
        <v>17740.45</v>
      </c>
      <c r="W966" s="523">
        <f t="shared" si="423"/>
        <v>29.94</v>
      </c>
      <c r="X966" s="522">
        <f t="shared" si="424"/>
        <v>95.99</v>
      </c>
      <c r="Y966" s="523">
        <f t="shared" si="425"/>
        <v>0</v>
      </c>
      <c r="AA966" s="517"/>
      <c r="AB966" s="517"/>
      <c r="AC966" s="530"/>
      <c r="AE966" s="519"/>
      <c r="AF966" s="519"/>
      <c r="AH966" s="499" t="str">
        <f t="shared" si="426"/>
        <v/>
      </c>
    </row>
    <row r="967" spans="1:34" ht="13.5" thickBot="1" x14ac:dyDescent="0.25">
      <c r="A967" s="706" t="s">
        <v>16</v>
      </c>
      <c r="B967" s="707"/>
      <c r="C967" s="707"/>
      <c r="D967" s="707"/>
      <c r="E967" s="707"/>
      <c r="F967" s="707"/>
      <c r="G967" s="699">
        <f>G966-H966</f>
        <v>434.24</v>
      </c>
      <c r="H967" s="699"/>
      <c r="I967" s="699">
        <f>I966-J966</f>
        <v>17710.510000000002</v>
      </c>
      <c r="J967" s="699"/>
      <c r="K967" s="699">
        <f>K966-L966</f>
        <v>95.99</v>
      </c>
      <c r="L967" s="699"/>
      <c r="M967" s="155">
        <f>G967+I967+K967</f>
        <v>18240.740000000005</v>
      </c>
      <c r="N967" s="536"/>
      <c r="O967" s="536"/>
      <c r="Q967" s="513"/>
      <c r="T967" s="522">
        <f t="shared" si="420"/>
        <v>434.24</v>
      </c>
      <c r="U967" s="523">
        <f t="shared" si="421"/>
        <v>0</v>
      </c>
      <c r="V967" s="522">
        <f t="shared" si="422"/>
        <v>17710.510000000002</v>
      </c>
      <c r="W967" s="523">
        <f t="shared" si="423"/>
        <v>0</v>
      </c>
      <c r="X967" s="522">
        <f t="shared" si="424"/>
        <v>95.99</v>
      </c>
      <c r="Y967" s="523">
        <f t="shared" si="425"/>
        <v>0</v>
      </c>
      <c r="AA967" s="517"/>
      <c r="AB967" s="517"/>
      <c r="AC967" s="530"/>
      <c r="AE967" s="519"/>
      <c r="AF967" s="519"/>
      <c r="AH967" s="499" t="str">
        <f t="shared" si="426"/>
        <v/>
      </c>
    </row>
    <row r="968" spans="1:34" ht="13.5" thickTop="1" x14ac:dyDescent="0.2">
      <c r="A968" s="160"/>
      <c r="B968" s="156" t="str">
        <f>IF(Q968&gt;0.00001,B960+1,"")</f>
        <v/>
      </c>
      <c r="C968" s="128" t="b">
        <f t="shared" ref="C968:C993" si="429">IF(G968+I968+K968&gt;0,"e",IF(H968+J968+L968&gt;0,"u",IF(G968+H968+I968+J968+K968+L968&lt;0,"")))</f>
        <v>0</v>
      </c>
      <c r="D968" s="161"/>
      <c r="E968" s="143" t="b">
        <f t="shared" ref="E968:E993" si="430">IF(Q968&gt;0.0001,1)</f>
        <v>0</v>
      </c>
      <c r="F968" s="137" t="str">
        <f t="shared" ref="F968:F993" si="431">AH968</f>
        <v/>
      </c>
      <c r="G968" s="157"/>
      <c r="H968" s="158"/>
      <c r="I968" s="157"/>
      <c r="J968" s="158"/>
      <c r="K968" s="157"/>
      <c r="L968" s="158"/>
      <c r="M968" s="159" t="str">
        <f t="shared" ref="M968:M993" si="432">IF(SUM(G968:L968)&gt;0.00001,M967+G968-H968+I968-J968+K968-L968,"")</f>
        <v/>
      </c>
      <c r="N968" s="534"/>
      <c r="O968" s="534"/>
      <c r="Q968" s="513">
        <f t="shared" ref="Q968:Q993" si="433">SUM(G968:L968)</f>
        <v>0</v>
      </c>
      <c r="R968" s="499" t="str">
        <f t="shared" ref="R968:R993" si="434">LEFT(F968,2)</f>
        <v/>
      </c>
      <c r="T968" s="522">
        <f t="shared" si="420"/>
        <v>0</v>
      </c>
      <c r="U968" s="523">
        <f t="shared" si="421"/>
        <v>0</v>
      </c>
      <c r="V968" s="522">
        <f t="shared" si="422"/>
        <v>0</v>
      </c>
      <c r="W968" s="523">
        <f t="shared" si="423"/>
        <v>0</v>
      </c>
      <c r="X968" s="522">
        <f t="shared" si="424"/>
        <v>0</v>
      </c>
      <c r="Y968" s="523">
        <f t="shared" si="425"/>
        <v>0</v>
      </c>
      <c r="AA968" s="517"/>
      <c r="AB968" s="517" t="e">
        <f t="shared" ref="AB968:AB993" si="435">$AA$11+M968</f>
        <v>#VALUE!</v>
      </c>
      <c r="AC968" s="524"/>
      <c r="AE968" s="519"/>
      <c r="AF968" s="519"/>
      <c r="AH968" s="499" t="str">
        <f t="shared" si="426"/>
        <v/>
      </c>
    </row>
    <row r="969" spans="1:34" x14ac:dyDescent="0.2">
      <c r="A969" s="134"/>
      <c r="B969" s="135" t="str">
        <f t="shared" ref="B969:B993" si="436">IF(Q969&gt;0.00001,B968+1,"")</f>
        <v/>
      </c>
      <c r="C969" s="128" t="b">
        <f t="shared" si="429"/>
        <v>0</v>
      </c>
      <c r="D969" s="136"/>
      <c r="E969" s="143" t="b">
        <f t="shared" si="430"/>
        <v>0</v>
      </c>
      <c r="F969" s="137" t="str">
        <f t="shared" si="431"/>
        <v/>
      </c>
      <c r="G969" s="138"/>
      <c r="H969" s="139"/>
      <c r="I969" s="138"/>
      <c r="J969" s="139"/>
      <c r="K969" s="138"/>
      <c r="L969" s="139"/>
      <c r="M969" s="140" t="str">
        <f t="shared" si="432"/>
        <v/>
      </c>
      <c r="N969" s="534"/>
      <c r="O969" s="534"/>
      <c r="Q969" s="513">
        <f t="shared" si="433"/>
        <v>0</v>
      </c>
      <c r="R969" s="499" t="str">
        <f t="shared" si="434"/>
        <v/>
      </c>
      <c r="T969" s="522">
        <f t="shared" si="420"/>
        <v>0</v>
      </c>
      <c r="U969" s="523">
        <f t="shared" si="421"/>
        <v>0</v>
      </c>
      <c r="V969" s="522">
        <f t="shared" si="422"/>
        <v>0</v>
      </c>
      <c r="W969" s="523">
        <f t="shared" si="423"/>
        <v>0</v>
      </c>
      <c r="X969" s="522">
        <f t="shared" si="424"/>
        <v>0</v>
      </c>
      <c r="Y969" s="523">
        <f t="shared" si="425"/>
        <v>0</v>
      </c>
      <c r="AA969" s="517"/>
      <c r="AB969" s="517" t="e">
        <f t="shared" si="435"/>
        <v>#VALUE!</v>
      </c>
      <c r="AC969" s="524"/>
      <c r="AE969" s="519"/>
      <c r="AF969" s="519"/>
      <c r="AH969" s="499" t="str">
        <f t="shared" si="426"/>
        <v/>
      </c>
    </row>
    <row r="970" spans="1:34" x14ac:dyDescent="0.2">
      <c r="A970" s="134"/>
      <c r="B970" s="135" t="str">
        <f t="shared" si="436"/>
        <v/>
      </c>
      <c r="C970" s="128" t="b">
        <f t="shared" si="429"/>
        <v>0</v>
      </c>
      <c r="D970" s="136"/>
      <c r="E970" s="143" t="b">
        <f t="shared" si="430"/>
        <v>0</v>
      </c>
      <c r="F970" s="137" t="str">
        <f t="shared" si="431"/>
        <v/>
      </c>
      <c r="G970" s="138"/>
      <c r="H970" s="139"/>
      <c r="I970" s="138"/>
      <c r="J970" s="139"/>
      <c r="K970" s="138"/>
      <c r="L970" s="139"/>
      <c r="M970" s="140" t="str">
        <f t="shared" si="432"/>
        <v/>
      </c>
      <c r="N970" s="534"/>
      <c r="O970" s="534"/>
      <c r="Q970" s="513">
        <f t="shared" si="433"/>
        <v>0</v>
      </c>
      <c r="R970" s="499" t="str">
        <f t="shared" si="434"/>
        <v/>
      </c>
      <c r="T970" s="522">
        <f t="shared" si="420"/>
        <v>0</v>
      </c>
      <c r="U970" s="523">
        <f t="shared" si="421"/>
        <v>0</v>
      </c>
      <c r="V970" s="522">
        <f t="shared" si="422"/>
        <v>0</v>
      </c>
      <c r="W970" s="523">
        <f t="shared" si="423"/>
        <v>0</v>
      </c>
      <c r="X970" s="522">
        <f t="shared" si="424"/>
        <v>0</v>
      </c>
      <c r="Y970" s="523">
        <f t="shared" si="425"/>
        <v>0</v>
      </c>
      <c r="AA970" s="517"/>
      <c r="AB970" s="517" t="e">
        <f t="shared" si="435"/>
        <v>#VALUE!</v>
      </c>
      <c r="AC970" s="524"/>
      <c r="AE970" s="519"/>
      <c r="AF970" s="519"/>
      <c r="AH970" s="499" t="str">
        <f t="shared" si="426"/>
        <v/>
      </c>
    </row>
    <row r="971" spans="1:34" x14ac:dyDescent="0.2">
      <c r="A971" s="134"/>
      <c r="B971" s="135" t="str">
        <f t="shared" si="436"/>
        <v/>
      </c>
      <c r="C971" s="128" t="b">
        <f t="shared" si="429"/>
        <v>0</v>
      </c>
      <c r="D971" s="136"/>
      <c r="E971" s="143" t="b">
        <f t="shared" si="430"/>
        <v>0</v>
      </c>
      <c r="F971" s="137" t="str">
        <f t="shared" si="431"/>
        <v/>
      </c>
      <c r="G971" s="138"/>
      <c r="H971" s="139"/>
      <c r="I971" s="138"/>
      <c r="J971" s="139"/>
      <c r="K971" s="138"/>
      <c r="L971" s="139"/>
      <c r="M971" s="140" t="str">
        <f t="shared" si="432"/>
        <v/>
      </c>
      <c r="N971" s="534"/>
      <c r="O971" s="534"/>
      <c r="Q971" s="513">
        <f t="shared" si="433"/>
        <v>0</v>
      </c>
      <c r="R971" s="499" t="str">
        <f t="shared" si="434"/>
        <v/>
      </c>
      <c r="T971" s="522">
        <f t="shared" si="420"/>
        <v>0</v>
      </c>
      <c r="U971" s="523">
        <f t="shared" si="421"/>
        <v>0</v>
      </c>
      <c r="V971" s="522">
        <f t="shared" si="422"/>
        <v>0</v>
      </c>
      <c r="W971" s="523">
        <f t="shared" si="423"/>
        <v>0</v>
      </c>
      <c r="X971" s="522">
        <f t="shared" si="424"/>
        <v>0</v>
      </c>
      <c r="Y971" s="523">
        <f t="shared" si="425"/>
        <v>0</v>
      </c>
      <c r="AA971" s="517"/>
      <c r="AB971" s="517" t="e">
        <f t="shared" si="435"/>
        <v>#VALUE!</v>
      </c>
      <c r="AC971" s="524"/>
      <c r="AE971" s="519"/>
      <c r="AF971" s="519"/>
      <c r="AH971" s="499" t="str">
        <f t="shared" si="426"/>
        <v/>
      </c>
    </row>
    <row r="972" spans="1:34" x14ac:dyDescent="0.2">
      <c r="A972" s="134"/>
      <c r="B972" s="135" t="str">
        <f t="shared" si="436"/>
        <v/>
      </c>
      <c r="C972" s="128" t="b">
        <f t="shared" si="429"/>
        <v>0</v>
      </c>
      <c r="D972" s="136"/>
      <c r="E972" s="143" t="b">
        <f t="shared" si="430"/>
        <v>0</v>
      </c>
      <c r="F972" s="137" t="str">
        <f t="shared" si="431"/>
        <v/>
      </c>
      <c r="G972" s="138"/>
      <c r="H972" s="139"/>
      <c r="I972" s="138"/>
      <c r="J972" s="139"/>
      <c r="K972" s="138"/>
      <c r="L972" s="139"/>
      <c r="M972" s="140" t="str">
        <f t="shared" si="432"/>
        <v/>
      </c>
      <c r="N972" s="534"/>
      <c r="O972" s="534"/>
      <c r="Q972" s="513">
        <f t="shared" si="433"/>
        <v>0</v>
      </c>
      <c r="R972" s="499" t="str">
        <f t="shared" si="434"/>
        <v/>
      </c>
      <c r="T972" s="522">
        <f t="shared" si="420"/>
        <v>0</v>
      </c>
      <c r="U972" s="523">
        <f t="shared" si="421"/>
        <v>0</v>
      </c>
      <c r="V972" s="522">
        <f t="shared" si="422"/>
        <v>0</v>
      </c>
      <c r="W972" s="523">
        <f t="shared" si="423"/>
        <v>0</v>
      </c>
      <c r="X972" s="522">
        <f t="shared" si="424"/>
        <v>0</v>
      </c>
      <c r="Y972" s="523">
        <f t="shared" si="425"/>
        <v>0</v>
      </c>
      <c r="AA972" s="517"/>
      <c r="AB972" s="517" t="e">
        <f t="shared" si="435"/>
        <v>#VALUE!</v>
      </c>
      <c r="AC972" s="524"/>
      <c r="AE972" s="519"/>
      <c r="AF972" s="519"/>
      <c r="AH972" s="499" t="str">
        <f t="shared" si="426"/>
        <v/>
      </c>
    </row>
    <row r="973" spans="1:34" x14ac:dyDescent="0.2">
      <c r="A973" s="134"/>
      <c r="B973" s="135" t="str">
        <f t="shared" si="436"/>
        <v/>
      </c>
      <c r="C973" s="128" t="b">
        <f t="shared" si="429"/>
        <v>0</v>
      </c>
      <c r="D973" s="136"/>
      <c r="E973" s="143" t="b">
        <f t="shared" si="430"/>
        <v>0</v>
      </c>
      <c r="F973" s="137" t="str">
        <f t="shared" si="431"/>
        <v/>
      </c>
      <c r="G973" s="138"/>
      <c r="H973" s="139"/>
      <c r="I973" s="138"/>
      <c r="J973" s="139"/>
      <c r="K973" s="138"/>
      <c r="L973" s="139"/>
      <c r="M973" s="140" t="str">
        <f t="shared" si="432"/>
        <v/>
      </c>
      <c r="N973" s="534"/>
      <c r="O973" s="534"/>
      <c r="Q973" s="513">
        <f t="shared" si="433"/>
        <v>0</v>
      </c>
      <c r="R973" s="499" t="str">
        <f t="shared" si="434"/>
        <v/>
      </c>
      <c r="T973" s="522">
        <f t="shared" si="420"/>
        <v>0</v>
      </c>
      <c r="U973" s="523">
        <f t="shared" si="421"/>
        <v>0</v>
      </c>
      <c r="V973" s="522">
        <f t="shared" si="422"/>
        <v>0</v>
      </c>
      <c r="W973" s="523">
        <f t="shared" si="423"/>
        <v>0</v>
      </c>
      <c r="X973" s="522">
        <f t="shared" si="424"/>
        <v>0</v>
      </c>
      <c r="Y973" s="523">
        <f t="shared" si="425"/>
        <v>0</v>
      </c>
      <c r="AA973" s="517"/>
      <c r="AB973" s="517" t="e">
        <f t="shared" si="435"/>
        <v>#VALUE!</v>
      </c>
      <c r="AC973" s="524"/>
      <c r="AE973" s="519"/>
      <c r="AF973" s="519"/>
      <c r="AH973" s="499" t="str">
        <f t="shared" si="426"/>
        <v/>
      </c>
    </row>
    <row r="974" spans="1:34" x14ac:dyDescent="0.2">
      <c r="A974" s="134"/>
      <c r="B974" s="135" t="str">
        <f t="shared" si="436"/>
        <v/>
      </c>
      <c r="C974" s="128" t="b">
        <f t="shared" si="429"/>
        <v>0</v>
      </c>
      <c r="D974" s="136"/>
      <c r="E974" s="143" t="b">
        <f t="shared" si="430"/>
        <v>0</v>
      </c>
      <c r="F974" s="137" t="str">
        <f t="shared" si="431"/>
        <v/>
      </c>
      <c r="G974" s="138"/>
      <c r="H974" s="139"/>
      <c r="I974" s="138"/>
      <c r="J974" s="139"/>
      <c r="K974" s="138"/>
      <c r="L974" s="139"/>
      <c r="M974" s="140" t="str">
        <f t="shared" si="432"/>
        <v/>
      </c>
      <c r="N974" s="534"/>
      <c r="O974" s="534"/>
      <c r="Q974" s="513">
        <f t="shared" si="433"/>
        <v>0</v>
      </c>
      <c r="R974" s="499" t="str">
        <f t="shared" si="434"/>
        <v/>
      </c>
      <c r="T974" s="522">
        <f t="shared" si="420"/>
        <v>0</v>
      </c>
      <c r="U974" s="523">
        <f t="shared" si="421"/>
        <v>0</v>
      </c>
      <c r="V974" s="522">
        <f t="shared" si="422"/>
        <v>0</v>
      </c>
      <c r="W974" s="523">
        <f t="shared" si="423"/>
        <v>0</v>
      </c>
      <c r="X974" s="522">
        <f t="shared" si="424"/>
        <v>0</v>
      </c>
      <c r="Y974" s="523">
        <f t="shared" si="425"/>
        <v>0</v>
      </c>
      <c r="AA974" s="517"/>
      <c r="AB974" s="517" t="e">
        <f t="shared" si="435"/>
        <v>#VALUE!</v>
      </c>
      <c r="AC974" s="524"/>
      <c r="AE974" s="519"/>
      <c r="AF974" s="519"/>
      <c r="AH974" s="499" t="str">
        <f t="shared" si="426"/>
        <v/>
      </c>
    </row>
    <row r="975" spans="1:34" x14ac:dyDescent="0.2">
      <c r="A975" s="134"/>
      <c r="B975" s="135" t="str">
        <f t="shared" si="436"/>
        <v/>
      </c>
      <c r="C975" s="128" t="b">
        <f t="shared" si="429"/>
        <v>0</v>
      </c>
      <c r="D975" s="136"/>
      <c r="E975" s="143" t="b">
        <f t="shared" si="430"/>
        <v>0</v>
      </c>
      <c r="F975" s="137" t="str">
        <f t="shared" si="431"/>
        <v/>
      </c>
      <c r="G975" s="138"/>
      <c r="H975" s="139"/>
      <c r="I975" s="138"/>
      <c r="J975" s="139"/>
      <c r="K975" s="138"/>
      <c r="L975" s="139"/>
      <c r="M975" s="140" t="str">
        <f t="shared" si="432"/>
        <v/>
      </c>
      <c r="N975" s="534"/>
      <c r="O975" s="534"/>
      <c r="Q975" s="513">
        <f t="shared" si="433"/>
        <v>0</v>
      </c>
      <c r="R975" s="499" t="str">
        <f t="shared" si="434"/>
        <v/>
      </c>
      <c r="T975" s="522">
        <f t="shared" si="420"/>
        <v>0</v>
      </c>
      <c r="U975" s="523">
        <f t="shared" si="421"/>
        <v>0</v>
      </c>
      <c r="V975" s="522">
        <f t="shared" si="422"/>
        <v>0</v>
      </c>
      <c r="W975" s="523">
        <f t="shared" si="423"/>
        <v>0</v>
      </c>
      <c r="X975" s="522">
        <f t="shared" si="424"/>
        <v>0</v>
      </c>
      <c r="Y975" s="523">
        <f t="shared" si="425"/>
        <v>0</v>
      </c>
      <c r="AA975" s="517"/>
      <c r="AB975" s="517" t="e">
        <f t="shared" si="435"/>
        <v>#VALUE!</v>
      </c>
      <c r="AC975" s="524"/>
      <c r="AE975" s="519"/>
      <c r="AF975" s="519"/>
      <c r="AH975" s="499" t="str">
        <f t="shared" si="426"/>
        <v/>
      </c>
    </row>
    <row r="976" spans="1:34" x14ac:dyDescent="0.2">
      <c r="A976" s="134"/>
      <c r="B976" s="135" t="str">
        <f t="shared" si="436"/>
        <v/>
      </c>
      <c r="C976" s="128" t="b">
        <f t="shared" si="429"/>
        <v>0</v>
      </c>
      <c r="D976" s="136"/>
      <c r="E976" s="143" t="b">
        <f t="shared" si="430"/>
        <v>0</v>
      </c>
      <c r="F976" s="137" t="str">
        <f t="shared" si="431"/>
        <v/>
      </c>
      <c r="G976" s="138"/>
      <c r="H976" s="139"/>
      <c r="I976" s="138"/>
      <c r="J976" s="139"/>
      <c r="K976" s="138"/>
      <c r="L976" s="139"/>
      <c r="M976" s="140" t="str">
        <f t="shared" si="432"/>
        <v/>
      </c>
      <c r="N976" s="534"/>
      <c r="O976" s="534"/>
      <c r="Q976" s="513">
        <f t="shared" si="433"/>
        <v>0</v>
      </c>
      <c r="R976" s="499" t="str">
        <f t="shared" si="434"/>
        <v/>
      </c>
      <c r="T976" s="522">
        <f t="shared" si="420"/>
        <v>0</v>
      </c>
      <c r="U976" s="523">
        <f t="shared" si="421"/>
        <v>0</v>
      </c>
      <c r="V976" s="522">
        <f t="shared" si="422"/>
        <v>0</v>
      </c>
      <c r="W976" s="523">
        <f t="shared" si="423"/>
        <v>0</v>
      </c>
      <c r="X976" s="522">
        <f t="shared" si="424"/>
        <v>0</v>
      </c>
      <c r="Y976" s="523">
        <f t="shared" si="425"/>
        <v>0</v>
      </c>
      <c r="AA976" s="517"/>
      <c r="AB976" s="517" t="e">
        <f t="shared" si="435"/>
        <v>#VALUE!</v>
      </c>
      <c r="AC976" s="524"/>
      <c r="AE976" s="519"/>
      <c r="AF976" s="519"/>
      <c r="AH976" s="499" t="str">
        <f t="shared" si="426"/>
        <v/>
      </c>
    </row>
    <row r="977" spans="1:34" x14ac:dyDescent="0.2">
      <c r="A977" s="134"/>
      <c r="B977" s="135" t="str">
        <f t="shared" si="436"/>
        <v/>
      </c>
      <c r="C977" s="128" t="b">
        <f t="shared" si="429"/>
        <v>0</v>
      </c>
      <c r="D977" s="136"/>
      <c r="E977" s="143" t="b">
        <f t="shared" si="430"/>
        <v>0</v>
      </c>
      <c r="F977" s="137" t="str">
        <f t="shared" si="431"/>
        <v/>
      </c>
      <c r="G977" s="138"/>
      <c r="H977" s="139"/>
      <c r="I977" s="138"/>
      <c r="J977" s="139"/>
      <c r="K977" s="138"/>
      <c r="L977" s="139"/>
      <c r="M977" s="140" t="str">
        <f t="shared" si="432"/>
        <v/>
      </c>
      <c r="N977" s="534"/>
      <c r="O977" s="534"/>
      <c r="Q977" s="513">
        <f t="shared" si="433"/>
        <v>0</v>
      </c>
      <c r="R977" s="499" t="str">
        <f t="shared" si="434"/>
        <v/>
      </c>
      <c r="T977" s="522">
        <f t="shared" si="420"/>
        <v>0</v>
      </c>
      <c r="U977" s="523">
        <f t="shared" si="421"/>
        <v>0</v>
      </c>
      <c r="V977" s="522">
        <f t="shared" si="422"/>
        <v>0</v>
      </c>
      <c r="W977" s="523">
        <f t="shared" si="423"/>
        <v>0</v>
      </c>
      <c r="X977" s="522">
        <f t="shared" si="424"/>
        <v>0</v>
      </c>
      <c r="Y977" s="523">
        <f t="shared" si="425"/>
        <v>0</v>
      </c>
      <c r="AA977" s="517"/>
      <c r="AB977" s="517" t="e">
        <f t="shared" si="435"/>
        <v>#VALUE!</v>
      </c>
      <c r="AC977" s="524"/>
      <c r="AE977" s="519"/>
      <c r="AF977" s="519"/>
      <c r="AH977" s="499" t="str">
        <f t="shared" si="426"/>
        <v/>
      </c>
    </row>
    <row r="978" spans="1:34" x14ac:dyDescent="0.2">
      <c r="A978" s="134"/>
      <c r="B978" s="135" t="str">
        <f t="shared" si="436"/>
        <v/>
      </c>
      <c r="C978" s="128" t="b">
        <f t="shared" si="429"/>
        <v>0</v>
      </c>
      <c r="D978" s="136"/>
      <c r="E978" s="143" t="b">
        <f t="shared" si="430"/>
        <v>0</v>
      </c>
      <c r="F978" s="137" t="str">
        <f t="shared" si="431"/>
        <v/>
      </c>
      <c r="G978" s="138"/>
      <c r="H978" s="139"/>
      <c r="I978" s="138"/>
      <c r="J978" s="139"/>
      <c r="K978" s="138"/>
      <c r="L978" s="139"/>
      <c r="M978" s="140" t="str">
        <f t="shared" si="432"/>
        <v/>
      </c>
      <c r="N978" s="534"/>
      <c r="O978" s="534"/>
      <c r="Q978" s="513">
        <f t="shared" si="433"/>
        <v>0</v>
      </c>
      <c r="R978" s="499" t="str">
        <f t="shared" si="434"/>
        <v/>
      </c>
      <c r="T978" s="522">
        <f t="shared" si="420"/>
        <v>0</v>
      </c>
      <c r="U978" s="523">
        <f t="shared" si="421"/>
        <v>0</v>
      </c>
      <c r="V978" s="522">
        <f t="shared" si="422"/>
        <v>0</v>
      </c>
      <c r="W978" s="523">
        <f t="shared" si="423"/>
        <v>0</v>
      </c>
      <c r="X978" s="522">
        <f t="shared" si="424"/>
        <v>0</v>
      </c>
      <c r="Y978" s="523">
        <f t="shared" si="425"/>
        <v>0</v>
      </c>
      <c r="AA978" s="517"/>
      <c r="AB978" s="517" t="e">
        <f t="shared" si="435"/>
        <v>#VALUE!</v>
      </c>
      <c r="AC978" s="524"/>
      <c r="AE978" s="519"/>
      <c r="AF978" s="519"/>
      <c r="AH978" s="499" t="str">
        <f t="shared" si="426"/>
        <v/>
      </c>
    </row>
    <row r="979" spans="1:34" x14ac:dyDescent="0.2">
      <c r="A979" s="134"/>
      <c r="B979" s="135" t="str">
        <f t="shared" si="436"/>
        <v/>
      </c>
      <c r="C979" s="128" t="b">
        <f t="shared" si="429"/>
        <v>0</v>
      </c>
      <c r="D979" s="136"/>
      <c r="E979" s="143" t="b">
        <f t="shared" si="430"/>
        <v>0</v>
      </c>
      <c r="F979" s="137" t="str">
        <f t="shared" si="431"/>
        <v/>
      </c>
      <c r="G979" s="138"/>
      <c r="H979" s="139"/>
      <c r="I979" s="138"/>
      <c r="J979" s="139"/>
      <c r="K979" s="138"/>
      <c r="L979" s="139"/>
      <c r="M979" s="140" t="str">
        <f t="shared" si="432"/>
        <v/>
      </c>
      <c r="N979" s="534"/>
      <c r="O979" s="534"/>
      <c r="Q979" s="513">
        <f t="shared" si="433"/>
        <v>0</v>
      </c>
      <c r="R979" s="499" t="str">
        <f t="shared" si="434"/>
        <v/>
      </c>
      <c r="T979" s="522">
        <f t="shared" si="420"/>
        <v>0</v>
      </c>
      <c r="U979" s="523">
        <f t="shared" si="421"/>
        <v>0</v>
      </c>
      <c r="V979" s="522">
        <f t="shared" si="422"/>
        <v>0</v>
      </c>
      <c r="W979" s="523">
        <f t="shared" si="423"/>
        <v>0</v>
      </c>
      <c r="X979" s="522">
        <f t="shared" si="424"/>
        <v>0</v>
      </c>
      <c r="Y979" s="523">
        <f t="shared" si="425"/>
        <v>0</v>
      </c>
      <c r="AA979" s="517"/>
      <c r="AB979" s="517" t="e">
        <f t="shared" si="435"/>
        <v>#VALUE!</v>
      </c>
      <c r="AC979" s="524"/>
      <c r="AE979" s="519"/>
      <c r="AF979" s="519"/>
      <c r="AH979" s="499" t="str">
        <f t="shared" si="426"/>
        <v/>
      </c>
    </row>
    <row r="980" spans="1:34" x14ac:dyDescent="0.2">
      <c r="A980" s="134"/>
      <c r="B980" s="135" t="str">
        <f t="shared" si="436"/>
        <v/>
      </c>
      <c r="C980" s="128" t="b">
        <f t="shared" si="429"/>
        <v>0</v>
      </c>
      <c r="D980" s="136"/>
      <c r="E980" s="143" t="b">
        <f t="shared" si="430"/>
        <v>0</v>
      </c>
      <c r="F980" s="137" t="str">
        <f t="shared" si="431"/>
        <v/>
      </c>
      <c r="G980" s="138"/>
      <c r="H980" s="139"/>
      <c r="I980" s="138"/>
      <c r="J980" s="139"/>
      <c r="K980" s="138"/>
      <c r="L980" s="139"/>
      <c r="M980" s="140" t="str">
        <f t="shared" si="432"/>
        <v/>
      </c>
      <c r="N980" s="534"/>
      <c r="O980" s="534"/>
      <c r="Q980" s="513">
        <f t="shared" si="433"/>
        <v>0</v>
      </c>
      <c r="R980" s="499" t="str">
        <f t="shared" si="434"/>
        <v/>
      </c>
      <c r="T980" s="522">
        <f t="shared" si="420"/>
        <v>0</v>
      </c>
      <c r="U980" s="523">
        <f t="shared" si="421"/>
        <v>0</v>
      </c>
      <c r="V980" s="522">
        <f t="shared" si="422"/>
        <v>0</v>
      </c>
      <c r="W980" s="523">
        <f t="shared" si="423"/>
        <v>0</v>
      </c>
      <c r="X980" s="522">
        <f t="shared" si="424"/>
        <v>0</v>
      </c>
      <c r="Y980" s="523">
        <f t="shared" si="425"/>
        <v>0</v>
      </c>
      <c r="AA980" s="517"/>
      <c r="AB980" s="517" t="e">
        <f t="shared" si="435"/>
        <v>#VALUE!</v>
      </c>
      <c r="AC980" s="524"/>
      <c r="AE980" s="519"/>
      <c r="AF980" s="519"/>
      <c r="AH980" s="499" t="str">
        <f t="shared" si="426"/>
        <v/>
      </c>
    </row>
    <row r="981" spans="1:34" x14ac:dyDescent="0.2">
      <c r="A981" s="134"/>
      <c r="B981" s="135" t="str">
        <f t="shared" si="436"/>
        <v/>
      </c>
      <c r="C981" s="128" t="b">
        <f t="shared" si="429"/>
        <v>0</v>
      </c>
      <c r="D981" s="136"/>
      <c r="E981" s="143" t="b">
        <f t="shared" si="430"/>
        <v>0</v>
      </c>
      <c r="F981" s="137" t="str">
        <f t="shared" si="431"/>
        <v/>
      </c>
      <c r="G981" s="138"/>
      <c r="H981" s="139"/>
      <c r="I981" s="138"/>
      <c r="J981" s="139"/>
      <c r="K981" s="138"/>
      <c r="L981" s="139"/>
      <c r="M981" s="140" t="str">
        <f t="shared" si="432"/>
        <v/>
      </c>
      <c r="N981" s="534"/>
      <c r="O981" s="534"/>
      <c r="Q981" s="513">
        <f t="shared" si="433"/>
        <v>0</v>
      </c>
      <c r="R981" s="499" t="str">
        <f t="shared" si="434"/>
        <v/>
      </c>
      <c r="T981" s="522">
        <f t="shared" si="420"/>
        <v>0</v>
      </c>
      <c r="U981" s="523">
        <f t="shared" si="421"/>
        <v>0</v>
      </c>
      <c r="V981" s="522">
        <f t="shared" si="422"/>
        <v>0</v>
      </c>
      <c r="W981" s="523">
        <f t="shared" si="423"/>
        <v>0</v>
      </c>
      <c r="X981" s="522">
        <f t="shared" si="424"/>
        <v>0</v>
      </c>
      <c r="Y981" s="523">
        <f t="shared" si="425"/>
        <v>0</v>
      </c>
      <c r="AA981" s="517"/>
      <c r="AB981" s="517" t="e">
        <f t="shared" si="435"/>
        <v>#VALUE!</v>
      </c>
      <c r="AC981" s="524"/>
      <c r="AE981" s="519"/>
      <c r="AF981" s="519"/>
      <c r="AH981" s="499" t="str">
        <f t="shared" si="426"/>
        <v/>
      </c>
    </row>
    <row r="982" spans="1:34" x14ac:dyDescent="0.2">
      <c r="A982" s="134"/>
      <c r="B982" s="135" t="str">
        <f t="shared" si="436"/>
        <v/>
      </c>
      <c r="C982" s="128" t="b">
        <f t="shared" si="429"/>
        <v>0</v>
      </c>
      <c r="D982" s="136"/>
      <c r="E982" s="143" t="b">
        <f t="shared" si="430"/>
        <v>0</v>
      </c>
      <c r="F982" s="137" t="str">
        <f t="shared" si="431"/>
        <v/>
      </c>
      <c r="G982" s="138"/>
      <c r="H982" s="139"/>
      <c r="I982" s="138"/>
      <c r="J982" s="139"/>
      <c r="K982" s="138"/>
      <c r="L982" s="139"/>
      <c r="M982" s="140" t="str">
        <f t="shared" si="432"/>
        <v/>
      </c>
      <c r="N982" s="534"/>
      <c r="O982" s="534"/>
      <c r="Q982" s="513">
        <f t="shared" si="433"/>
        <v>0</v>
      </c>
      <c r="R982" s="499" t="str">
        <f t="shared" si="434"/>
        <v/>
      </c>
      <c r="T982" s="522">
        <f t="shared" si="420"/>
        <v>0</v>
      </c>
      <c r="U982" s="523">
        <f t="shared" si="421"/>
        <v>0</v>
      </c>
      <c r="V982" s="522">
        <f t="shared" si="422"/>
        <v>0</v>
      </c>
      <c r="W982" s="523">
        <f t="shared" si="423"/>
        <v>0</v>
      </c>
      <c r="X982" s="522">
        <f t="shared" si="424"/>
        <v>0</v>
      </c>
      <c r="Y982" s="523">
        <f t="shared" si="425"/>
        <v>0</v>
      </c>
      <c r="AA982" s="517"/>
      <c r="AB982" s="517" t="e">
        <f t="shared" si="435"/>
        <v>#VALUE!</v>
      </c>
      <c r="AC982" s="524"/>
      <c r="AE982" s="519"/>
      <c r="AF982" s="519"/>
      <c r="AH982" s="499" t="str">
        <f t="shared" si="426"/>
        <v/>
      </c>
    </row>
    <row r="983" spans="1:34" x14ac:dyDescent="0.2">
      <c r="A983" s="134"/>
      <c r="B983" s="135" t="str">
        <f t="shared" si="436"/>
        <v/>
      </c>
      <c r="C983" s="128" t="b">
        <f t="shared" si="429"/>
        <v>0</v>
      </c>
      <c r="D983" s="136"/>
      <c r="E983" s="143" t="b">
        <f t="shared" si="430"/>
        <v>0</v>
      </c>
      <c r="F983" s="137" t="str">
        <f t="shared" si="431"/>
        <v/>
      </c>
      <c r="G983" s="138"/>
      <c r="H983" s="139"/>
      <c r="I983" s="138"/>
      <c r="J983" s="139"/>
      <c r="K983" s="138"/>
      <c r="L983" s="139"/>
      <c r="M983" s="140" t="str">
        <f t="shared" si="432"/>
        <v/>
      </c>
      <c r="N983" s="534"/>
      <c r="O983" s="534"/>
      <c r="Q983" s="513">
        <f t="shared" si="433"/>
        <v>0</v>
      </c>
      <c r="R983" s="499" t="str">
        <f t="shared" si="434"/>
        <v/>
      </c>
      <c r="T983" s="522">
        <f t="shared" si="420"/>
        <v>0</v>
      </c>
      <c r="U983" s="523">
        <f t="shared" si="421"/>
        <v>0</v>
      </c>
      <c r="V983" s="522">
        <f t="shared" si="422"/>
        <v>0</v>
      </c>
      <c r="W983" s="523">
        <f t="shared" si="423"/>
        <v>0</v>
      </c>
      <c r="X983" s="522">
        <f t="shared" si="424"/>
        <v>0</v>
      </c>
      <c r="Y983" s="523">
        <f t="shared" si="425"/>
        <v>0</v>
      </c>
      <c r="AA983" s="517"/>
      <c r="AB983" s="517" t="e">
        <f t="shared" si="435"/>
        <v>#VALUE!</v>
      </c>
      <c r="AC983" s="524"/>
      <c r="AE983" s="519"/>
      <c r="AF983" s="519"/>
      <c r="AH983" s="499" t="str">
        <f t="shared" si="426"/>
        <v/>
      </c>
    </row>
    <row r="984" spans="1:34" x14ac:dyDescent="0.2">
      <c r="A984" s="134"/>
      <c r="B984" s="135" t="str">
        <f t="shared" si="436"/>
        <v/>
      </c>
      <c r="C984" s="128" t="b">
        <f t="shared" si="429"/>
        <v>0</v>
      </c>
      <c r="D984" s="136"/>
      <c r="E984" s="143" t="b">
        <f t="shared" si="430"/>
        <v>0</v>
      </c>
      <c r="F984" s="137" t="str">
        <f t="shared" si="431"/>
        <v/>
      </c>
      <c r="G984" s="138"/>
      <c r="H984" s="139"/>
      <c r="I984" s="138"/>
      <c r="J984" s="139"/>
      <c r="K984" s="138"/>
      <c r="L984" s="139"/>
      <c r="M984" s="140" t="str">
        <f t="shared" si="432"/>
        <v/>
      </c>
      <c r="N984" s="534"/>
      <c r="O984" s="534"/>
      <c r="Q984" s="513">
        <f t="shared" si="433"/>
        <v>0</v>
      </c>
      <c r="R984" s="499" t="str">
        <f t="shared" si="434"/>
        <v/>
      </c>
      <c r="T984" s="522">
        <f t="shared" si="420"/>
        <v>0</v>
      </c>
      <c r="U984" s="523">
        <f t="shared" si="421"/>
        <v>0</v>
      </c>
      <c r="V984" s="522">
        <f t="shared" si="422"/>
        <v>0</v>
      </c>
      <c r="W984" s="523">
        <f t="shared" si="423"/>
        <v>0</v>
      </c>
      <c r="X984" s="522">
        <f t="shared" si="424"/>
        <v>0</v>
      </c>
      <c r="Y984" s="523">
        <f t="shared" si="425"/>
        <v>0</v>
      </c>
      <c r="AA984" s="517"/>
      <c r="AB984" s="517" t="e">
        <f t="shared" si="435"/>
        <v>#VALUE!</v>
      </c>
      <c r="AC984" s="524"/>
      <c r="AE984" s="519"/>
      <c r="AF984" s="519"/>
      <c r="AH984" s="499" t="str">
        <f t="shared" si="426"/>
        <v/>
      </c>
    </row>
    <row r="985" spans="1:34" x14ac:dyDescent="0.2">
      <c r="A985" s="134"/>
      <c r="B985" s="135" t="str">
        <f t="shared" si="436"/>
        <v/>
      </c>
      <c r="C985" s="128" t="b">
        <f t="shared" si="429"/>
        <v>0</v>
      </c>
      <c r="D985" s="136"/>
      <c r="E985" s="143" t="b">
        <f t="shared" si="430"/>
        <v>0</v>
      </c>
      <c r="F985" s="137" t="str">
        <f t="shared" si="431"/>
        <v/>
      </c>
      <c r="G985" s="138"/>
      <c r="H985" s="139"/>
      <c r="I985" s="138"/>
      <c r="J985" s="139"/>
      <c r="K985" s="138"/>
      <c r="L985" s="139"/>
      <c r="M985" s="140" t="str">
        <f t="shared" si="432"/>
        <v/>
      </c>
      <c r="N985" s="534"/>
      <c r="O985" s="534"/>
      <c r="Q985" s="513">
        <f t="shared" si="433"/>
        <v>0</v>
      </c>
      <c r="R985" s="499" t="str">
        <f t="shared" si="434"/>
        <v/>
      </c>
      <c r="T985" s="522">
        <f t="shared" si="420"/>
        <v>0</v>
      </c>
      <c r="U985" s="523">
        <f t="shared" si="421"/>
        <v>0</v>
      </c>
      <c r="V985" s="522">
        <f t="shared" si="422"/>
        <v>0</v>
      </c>
      <c r="W985" s="523">
        <f t="shared" si="423"/>
        <v>0</v>
      </c>
      <c r="X985" s="522">
        <f t="shared" si="424"/>
        <v>0</v>
      </c>
      <c r="Y985" s="523">
        <f t="shared" si="425"/>
        <v>0</v>
      </c>
      <c r="AA985" s="517"/>
      <c r="AB985" s="517" t="e">
        <f t="shared" si="435"/>
        <v>#VALUE!</v>
      </c>
      <c r="AC985" s="524"/>
      <c r="AE985" s="519"/>
      <c r="AF985" s="519"/>
      <c r="AH985" s="499" t="str">
        <f t="shared" si="426"/>
        <v/>
      </c>
    </row>
    <row r="986" spans="1:34" x14ac:dyDescent="0.2">
      <c r="A986" s="134"/>
      <c r="B986" s="135" t="str">
        <f t="shared" si="436"/>
        <v/>
      </c>
      <c r="C986" s="128" t="b">
        <f t="shared" si="429"/>
        <v>0</v>
      </c>
      <c r="D986" s="136"/>
      <c r="E986" s="143" t="b">
        <f t="shared" si="430"/>
        <v>0</v>
      </c>
      <c r="F986" s="137" t="str">
        <f t="shared" si="431"/>
        <v/>
      </c>
      <c r="G986" s="138"/>
      <c r="H986" s="139"/>
      <c r="I986" s="138"/>
      <c r="J986" s="139"/>
      <c r="K986" s="138"/>
      <c r="L986" s="139"/>
      <c r="M986" s="140" t="str">
        <f t="shared" si="432"/>
        <v/>
      </c>
      <c r="N986" s="534"/>
      <c r="O986" s="534"/>
      <c r="Q986" s="513">
        <f t="shared" si="433"/>
        <v>0</v>
      </c>
      <c r="R986" s="499" t="str">
        <f t="shared" si="434"/>
        <v/>
      </c>
      <c r="T986" s="522">
        <f t="shared" si="420"/>
        <v>0</v>
      </c>
      <c r="U986" s="523">
        <f t="shared" si="421"/>
        <v>0</v>
      </c>
      <c r="V986" s="522">
        <f t="shared" si="422"/>
        <v>0</v>
      </c>
      <c r="W986" s="523">
        <f t="shared" si="423"/>
        <v>0</v>
      </c>
      <c r="X986" s="522">
        <f t="shared" si="424"/>
        <v>0</v>
      </c>
      <c r="Y986" s="523">
        <f t="shared" si="425"/>
        <v>0</v>
      </c>
      <c r="AA986" s="517"/>
      <c r="AB986" s="517" t="e">
        <f t="shared" si="435"/>
        <v>#VALUE!</v>
      </c>
      <c r="AC986" s="524"/>
      <c r="AE986" s="519"/>
      <c r="AF986" s="519"/>
      <c r="AH986" s="499" t="str">
        <f t="shared" si="426"/>
        <v/>
      </c>
    </row>
    <row r="987" spans="1:34" x14ac:dyDescent="0.2">
      <c r="A987" s="134"/>
      <c r="B987" s="135" t="str">
        <f t="shared" si="436"/>
        <v/>
      </c>
      <c r="C987" s="128" t="b">
        <f t="shared" si="429"/>
        <v>0</v>
      </c>
      <c r="D987" s="136"/>
      <c r="E987" s="143" t="b">
        <f t="shared" si="430"/>
        <v>0</v>
      </c>
      <c r="F987" s="137" t="str">
        <f t="shared" si="431"/>
        <v/>
      </c>
      <c r="G987" s="138"/>
      <c r="H987" s="139"/>
      <c r="I987" s="138"/>
      <c r="J987" s="139"/>
      <c r="K987" s="138"/>
      <c r="L987" s="139"/>
      <c r="M987" s="140" t="str">
        <f t="shared" si="432"/>
        <v/>
      </c>
      <c r="N987" s="534"/>
      <c r="O987" s="534"/>
      <c r="Q987" s="513">
        <f t="shared" si="433"/>
        <v>0</v>
      </c>
      <c r="R987" s="499" t="str">
        <f t="shared" si="434"/>
        <v/>
      </c>
      <c r="T987" s="522">
        <f t="shared" si="420"/>
        <v>0</v>
      </c>
      <c r="U987" s="523">
        <f t="shared" si="421"/>
        <v>0</v>
      </c>
      <c r="V987" s="522">
        <f t="shared" si="422"/>
        <v>0</v>
      </c>
      <c r="W987" s="523">
        <f t="shared" si="423"/>
        <v>0</v>
      </c>
      <c r="X987" s="522">
        <f t="shared" si="424"/>
        <v>0</v>
      </c>
      <c r="Y987" s="523">
        <f t="shared" si="425"/>
        <v>0</v>
      </c>
      <c r="AA987" s="517"/>
      <c r="AB987" s="517" t="e">
        <f t="shared" si="435"/>
        <v>#VALUE!</v>
      </c>
      <c r="AC987" s="524"/>
      <c r="AE987" s="519"/>
      <c r="AF987" s="519"/>
      <c r="AH987" s="499" t="str">
        <f t="shared" si="426"/>
        <v/>
      </c>
    </row>
    <row r="988" spans="1:34" x14ac:dyDescent="0.2">
      <c r="A988" s="134"/>
      <c r="B988" s="135" t="str">
        <f t="shared" si="436"/>
        <v/>
      </c>
      <c r="C988" s="128" t="b">
        <f t="shared" si="429"/>
        <v>0</v>
      </c>
      <c r="D988" s="136"/>
      <c r="E988" s="143" t="b">
        <f t="shared" si="430"/>
        <v>0</v>
      </c>
      <c r="F988" s="137" t="str">
        <f t="shared" si="431"/>
        <v/>
      </c>
      <c r="G988" s="138"/>
      <c r="H988" s="139"/>
      <c r="I988" s="138"/>
      <c r="J988" s="139"/>
      <c r="K988" s="138"/>
      <c r="L988" s="139"/>
      <c r="M988" s="140" t="str">
        <f t="shared" si="432"/>
        <v/>
      </c>
      <c r="N988" s="534"/>
      <c r="O988" s="534"/>
      <c r="Q988" s="513">
        <f t="shared" si="433"/>
        <v>0</v>
      </c>
      <c r="R988" s="499" t="str">
        <f t="shared" si="434"/>
        <v/>
      </c>
      <c r="T988" s="522">
        <f t="shared" si="420"/>
        <v>0</v>
      </c>
      <c r="U988" s="523">
        <f t="shared" si="421"/>
        <v>0</v>
      </c>
      <c r="V988" s="522">
        <f t="shared" si="422"/>
        <v>0</v>
      </c>
      <c r="W988" s="523">
        <f t="shared" si="423"/>
        <v>0</v>
      </c>
      <c r="X988" s="522">
        <f t="shared" si="424"/>
        <v>0</v>
      </c>
      <c r="Y988" s="523">
        <f t="shared" si="425"/>
        <v>0</v>
      </c>
      <c r="AA988" s="517"/>
      <c r="AB988" s="517" t="e">
        <f t="shared" si="435"/>
        <v>#VALUE!</v>
      </c>
      <c r="AC988" s="524"/>
      <c r="AE988" s="519"/>
      <c r="AF988" s="519"/>
      <c r="AH988" s="499" t="str">
        <f t="shared" si="426"/>
        <v/>
      </c>
    </row>
    <row r="989" spans="1:34" x14ac:dyDescent="0.2">
      <c r="A989" s="134"/>
      <c r="B989" s="135" t="str">
        <f t="shared" si="436"/>
        <v/>
      </c>
      <c r="C989" s="128" t="b">
        <f t="shared" si="429"/>
        <v>0</v>
      </c>
      <c r="D989" s="136"/>
      <c r="E989" s="143" t="b">
        <f t="shared" si="430"/>
        <v>0</v>
      </c>
      <c r="F989" s="137" t="str">
        <f t="shared" si="431"/>
        <v/>
      </c>
      <c r="G989" s="138"/>
      <c r="H989" s="139"/>
      <c r="I989" s="138"/>
      <c r="J989" s="139"/>
      <c r="K989" s="138"/>
      <c r="L989" s="139"/>
      <c r="M989" s="140" t="str">
        <f t="shared" si="432"/>
        <v/>
      </c>
      <c r="N989" s="534"/>
      <c r="O989" s="534"/>
      <c r="Q989" s="513">
        <f t="shared" si="433"/>
        <v>0</v>
      </c>
      <c r="R989" s="499" t="str">
        <f t="shared" si="434"/>
        <v/>
      </c>
      <c r="T989" s="522">
        <f t="shared" si="420"/>
        <v>0</v>
      </c>
      <c r="U989" s="523">
        <f t="shared" si="421"/>
        <v>0</v>
      </c>
      <c r="V989" s="522">
        <f t="shared" si="422"/>
        <v>0</v>
      </c>
      <c r="W989" s="523">
        <f t="shared" si="423"/>
        <v>0</v>
      </c>
      <c r="X989" s="522">
        <f t="shared" si="424"/>
        <v>0</v>
      </c>
      <c r="Y989" s="523">
        <f t="shared" si="425"/>
        <v>0</v>
      </c>
      <c r="AA989" s="517"/>
      <c r="AB989" s="517" t="e">
        <f t="shared" si="435"/>
        <v>#VALUE!</v>
      </c>
      <c r="AC989" s="524"/>
      <c r="AE989" s="519"/>
      <c r="AF989" s="519"/>
      <c r="AH989" s="499" t="str">
        <f t="shared" si="426"/>
        <v/>
      </c>
    </row>
    <row r="990" spans="1:34" x14ac:dyDescent="0.2">
      <c r="A990" s="134"/>
      <c r="B990" s="135" t="str">
        <f t="shared" si="436"/>
        <v/>
      </c>
      <c r="C990" s="128" t="b">
        <f t="shared" si="429"/>
        <v>0</v>
      </c>
      <c r="D990" s="136"/>
      <c r="E990" s="143" t="b">
        <f t="shared" si="430"/>
        <v>0</v>
      </c>
      <c r="F990" s="137" t="str">
        <f t="shared" si="431"/>
        <v/>
      </c>
      <c r="G990" s="138"/>
      <c r="H990" s="139"/>
      <c r="I990" s="138"/>
      <c r="J990" s="139"/>
      <c r="K990" s="138"/>
      <c r="L990" s="139"/>
      <c r="M990" s="140" t="str">
        <f t="shared" si="432"/>
        <v/>
      </c>
      <c r="N990" s="534"/>
      <c r="O990" s="534"/>
      <c r="Q990" s="513">
        <f t="shared" si="433"/>
        <v>0</v>
      </c>
      <c r="R990" s="499" t="str">
        <f t="shared" si="434"/>
        <v/>
      </c>
      <c r="T990" s="522">
        <f t="shared" si="420"/>
        <v>0</v>
      </c>
      <c r="U990" s="523">
        <f t="shared" si="421"/>
        <v>0</v>
      </c>
      <c r="V990" s="522">
        <f t="shared" si="422"/>
        <v>0</v>
      </c>
      <c r="W990" s="523">
        <f t="shared" si="423"/>
        <v>0</v>
      </c>
      <c r="X990" s="522">
        <f t="shared" si="424"/>
        <v>0</v>
      </c>
      <c r="Y990" s="523">
        <f t="shared" si="425"/>
        <v>0</v>
      </c>
      <c r="AA990" s="517"/>
      <c r="AB990" s="517" t="e">
        <f t="shared" si="435"/>
        <v>#VALUE!</v>
      </c>
      <c r="AC990" s="524"/>
      <c r="AE990" s="519"/>
      <c r="AF990" s="519"/>
      <c r="AH990" s="499" t="str">
        <f t="shared" si="426"/>
        <v/>
      </c>
    </row>
    <row r="991" spans="1:34" x14ac:dyDescent="0.2">
      <c r="A991" s="134"/>
      <c r="B991" s="135" t="str">
        <f t="shared" si="436"/>
        <v/>
      </c>
      <c r="C991" s="128" t="b">
        <f t="shared" si="429"/>
        <v>0</v>
      </c>
      <c r="D991" s="136"/>
      <c r="E991" s="143" t="b">
        <f t="shared" si="430"/>
        <v>0</v>
      </c>
      <c r="F991" s="137" t="str">
        <f t="shared" si="431"/>
        <v/>
      </c>
      <c r="G991" s="138"/>
      <c r="H991" s="139"/>
      <c r="I991" s="138"/>
      <c r="J991" s="139"/>
      <c r="K991" s="138"/>
      <c r="L991" s="139"/>
      <c r="M991" s="140" t="str">
        <f t="shared" si="432"/>
        <v/>
      </c>
      <c r="N991" s="534"/>
      <c r="O991" s="534"/>
      <c r="Q991" s="513">
        <f t="shared" si="433"/>
        <v>0</v>
      </c>
      <c r="R991" s="499" t="str">
        <f t="shared" si="434"/>
        <v/>
      </c>
      <c r="T991" s="522">
        <f t="shared" si="420"/>
        <v>0</v>
      </c>
      <c r="U991" s="523">
        <f t="shared" si="421"/>
        <v>0</v>
      </c>
      <c r="V991" s="522">
        <f t="shared" si="422"/>
        <v>0</v>
      </c>
      <c r="W991" s="523">
        <f t="shared" si="423"/>
        <v>0</v>
      </c>
      <c r="X991" s="522">
        <f t="shared" si="424"/>
        <v>0</v>
      </c>
      <c r="Y991" s="523">
        <f t="shared" si="425"/>
        <v>0</v>
      </c>
      <c r="AA991" s="517"/>
      <c r="AB991" s="517" t="e">
        <f t="shared" si="435"/>
        <v>#VALUE!</v>
      </c>
      <c r="AC991" s="524"/>
      <c r="AE991" s="519"/>
      <c r="AF991" s="519"/>
      <c r="AH991" s="499" t="str">
        <f t="shared" si="426"/>
        <v/>
      </c>
    </row>
    <row r="992" spans="1:34" x14ac:dyDescent="0.2">
      <c r="A992" s="134"/>
      <c r="B992" s="135" t="str">
        <f t="shared" si="436"/>
        <v/>
      </c>
      <c r="C992" s="128" t="b">
        <f t="shared" si="429"/>
        <v>0</v>
      </c>
      <c r="D992" s="136"/>
      <c r="E992" s="143" t="b">
        <f t="shared" si="430"/>
        <v>0</v>
      </c>
      <c r="F992" s="137" t="str">
        <f t="shared" si="431"/>
        <v/>
      </c>
      <c r="G992" s="138"/>
      <c r="H992" s="139"/>
      <c r="I992" s="138"/>
      <c r="J992" s="139"/>
      <c r="K992" s="138"/>
      <c r="L992" s="139"/>
      <c r="M992" s="140" t="str">
        <f t="shared" si="432"/>
        <v/>
      </c>
      <c r="N992" s="534"/>
      <c r="O992" s="534"/>
      <c r="Q992" s="513">
        <f t="shared" si="433"/>
        <v>0</v>
      </c>
      <c r="R992" s="499" t="str">
        <f t="shared" si="434"/>
        <v/>
      </c>
      <c r="T992" s="522">
        <f t="shared" si="420"/>
        <v>0</v>
      </c>
      <c r="U992" s="523">
        <f t="shared" si="421"/>
        <v>0</v>
      </c>
      <c r="V992" s="522">
        <f t="shared" si="422"/>
        <v>0</v>
      </c>
      <c r="W992" s="523">
        <f t="shared" si="423"/>
        <v>0</v>
      </c>
      <c r="X992" s="522">
        <f t="shared" si="424"/>
        <v>0</v>
      </c>
      <c r="Y992" s="523">
        <f t="shared" si="425"/>
        <v>0</v>
      </c>
      <c r="AA992" s="517"/>
      <c r="AB992" s="517" t="e">
        <f t="shared" si="435"/>
        <v>#VALUE!</v>
      </c>
      <c r="AC992" s="524"/>
      <c r="AE992" s="519"/>
      <c r="AF992" s="519"/>
      <c r="AH992" s="499" t="str">
        <f t="shared" si="426"/>
        <v/>
      </c>
    </row>
    <row r="993" spans="1:34" ht="13.5" thickBot="1" x14ac:dyDescent="0.25">
      <c r="A993" s="179"/>
      <c r="B993" s="135" t="str">
        <f t="shared" si="436"/>
        <v/>
      </c>
      <c r="C993" s="128" t="b">
        <f t="shared" si="429"/>
        <v>0</v>
      </c>
      <c r="D993" s="180"/>
      <c r="E993" s="143" t="b">
        <f t="shared" si="430"/>
        <v>0</v>
      </c>
      <c r="F993" s="137" t="str">
        <f t="shared" si="431"/>
        <v/>
      </c>
      <c r="G993" s="138"/>
      <c r="H993" s="139"/>
      <c r="I993" s="138"/>
      <c r="J993" s="139"/>
      <c r="K993" s="138"/>
      <c r="L993" s="139"/>
      <c r="M993" s="140" t="str">
        <f t="shared" si="432"/>
        <v/>
      </c>
      <c r="N993" s="534"/>
      <c r="O993" s="534"/>
      <c r="Q993" s="513">
        <f t="shared" si="433"/>
        <v>0</v>
      </c>
      <c r="R993" s="499" t="str">
        <f t="shared" si="434"/>
        <v/>
      </c>
      <c r="T993" s="522">
        <f t="shared" si="420"/>
        <v>0</v>
      </c>
      <c r="U993" s="523">
        <f t="shared" si="421"/>
        <v>0</v>
      </c>
      <c r="V993" s="522">
        <f t="shared" si="422"/>
        <v>0</v>
      </c>
      <c r="W993" s="523">
        <f t="shared" si="423"/>
        <v>0</v>
      </c>
      <c r="X993" s="522">
        <f t="shared" si="424"/>
        <v>0</v>
      </c>
      <c r="Y993" s="523">
        <f t="shared" si="425"/>
        <v>0</v>
      </c>
      <c r="AA993" s="517"/>
      <c r="AB993" s="517" t="e">
        <f t="shared" si="435"/>
        <v>#VALUE!</v>
      </c>
      <c r="AC993" s="524"/>
      <c r="AE993" s="519"/>
      <c r="AF993" s="519"/>
      <c r="AH993" s="499" t="str">
        <f t="shared" si="426"/>
        <v/>
      </c>
    </row>
    <row r="994" spans="1:34" ht="14.25" thickTop="1" thickBot="1" x14ac:dyDescent="0.25">
      <c r="A994" s="170"/>
      <c r="B994" s="171"/>
      <c r="C994" s="172"/>
      <c r="D994" s="173"/>
      <c r="E994" s="173"/>
      <c r="F994" s="174"/>
      <c r="G994" s="175"/>
      <c r="H994" s="175"/>
      <c r="I994" s="175"/>
      <c r="J994" s="175"/>
      <c r="K994" s="175"/>
      <c r="L994" s="175"/>
      <c r="M994" s="176" t="str">
        <f>IF(SUM(G994:L994)&gt;0.00001,M993+G994-H994+K994-L994,"")</f>
        <v/>
      </c>
      <c r="N994" s="534"/>
      <c r="O994" s="534"/>
      <c r="Q994" s="513"/>
      <c r="T994" s="522">
        <f t="shared" si="420"/>
        <v>0</v>
      </c>
      <c r="U994" s="523">
        <f t="shared" si="421"/>
        <v>0</v>
      </c>
      <c r="V994" s="522">
        <f t="shared" si="422"/>
        <v>0</v>
      </c>
      <c r="W994" s="523">
        <f t="shared" si="423"/>
        <v>0</v>
      </c>
      <c r="X994" s="522">
        <f t="shared" si="424"/>
        <v>0</v>
      </c>
      <c r="Y994" s="523">
        <f t="shared" si="425"/>
        <v>0</v>
      </c>
      <c r="AA994" s="517"/>
      <c r="AB994" s="517"/>
      <c r="AC994" s="530"/>
      <c r="AE994" s="519"/>
      <c r="AF994" s="519"/>
      <c r="AH994" s="499" t="str">
        <f t="shared" si="426"/>
        <v/>
      </c>
    </row>
    <row r="995" spans="1:34" ht="13.5" thickTop="1" x14ac:dyDescent="0.2">
      <c r="A995" s="702" t="s">
        <v>15</v>
      </c>
      <c r="B995" s="703"/>
      <c r="C995" s="703"/>
      <c r="D995" s="703"/>
      <c r="E995" s="703"/>
      <c r="F995" s="703"/>
      <c r="G995" s="708" t="s">
        <v>9</v>
      </c>
      <c r="H995" s="708"/>
      <c r="I995" s="697" t="str">
        <f>I8</f>
        <v>BANCA XXXX</v>
      </c>
      <c r="J995" s="698"/>
      <c r="K995" s="696" t="str">
        <f>K8</f>
        <v>BANCA Agricola pop</v>
      </c>
      <c r="L995" s="696"/>
      <c r="M995" s="692" t="s">
        <v>7</v>
      </c>
      <c r="N995" s="505"/>
      <c r="O995" s="505"/>
      <c r="Q995" s="513"/>
      <c r="T995" s="522" t="str">
        <f t="shared" si="420"/>
        <v>C A S S A</v>
      </c>
      <c r="U995" s="523">
        <f t="shared" si="421"/>
        <v>0</v>
      </c>
      <c r="V995" s="522" t="str">
        <f t="shared" si="422"/>
        <v>BANCA XXXX</v>
      </c>
      <c r="W995" s="523">
        <f t="shared" si="423"/>
        <v>0</v>
      </c>
      <c r="X995" s="522" t="str">
        <f t="shared" si="424"/>
        <v>BANCA Agricola pop</v>
      </c>
      <c r="Y995" s="523">
        <f t="shared" si="425"/>
        <v>0</v>
      </c>
      <c r="AA995" s="517"/>
      <c r="AB995" s="517"/>
      <c r="AC995" s="530"/>
      <c r="AE995" s="519"/>
      <c r="AF995" s="519"/>
      <c r="AH995" s="499" t="str">
        <f t="shared" si="426"/>
        <v/>
      </c>
    </row>
    <row r="996" spans="1:34" x14ac:dyDescent="0.2">
      <c r="A996" s="704"/>
      <c r="B996" s="705"/>
      <c r="C996" s="705"/>
      <c r="D996" s="705"/>
      <c r="E996" s="705"/>
      <c r="F996" s="705"/>
      <c r="G996" s="152" t="s">
        <v>2</v>
      </c>
      <c r="H996" s="152" t="s">
        <v>3</v>
      </c>
      <c r="I996" s="152" t="s">
        <v>2</v>
      </c>
      <c r="J996" s="152" t="s">
        <v>3</v>
      </c>
      <c r="K996" s="152" t="s">
        <v>2</v>
      </c>
      <c r="L996" s="152" t="s">
        <v>3</v>
      </c>
      <c r="M996" s="693"/>
      <c r="N996" s="505"/>
      <c r="O996" s="505"/>
      <c r="Q996" s="513"/>
      <c r="T996" s="522" t="str">
        <f t="shared" si="420"/>
        <v>ENTRATE</v>
      </c>
      <c r="U996" s="523" t="str">
        <f t="shared" si="421"/>
        <v>USCITE</v>
      </c>
      <c r="V996" s="522" t="str">
        <f t="shared" si="422"/>
        <v>ENTRATE</v>
      </c>
      <c r="W996" s="523" t="str">
        <f t="shared" si="423"/>
        <v>USCITE</v>
      </c>
      <c r="X996" s="522" t="str">
        <f t="shared" si="424"/>
        <v>ENTRATE</v>
      </c>
      <c r="Y996" s="523" t="str">
        <f t="shared" si="425"/>
        <v>USCITE</v>
      </c>
      <c r="AA996" s="517"/>
      <c r="AB996" s="517"/>
      <c r="AC996" s="530"/>
      <c r="AE996" s="519"/>
      <c r="AF996" s="519"/>
      <c r="AH996" s="499" t="str">
        <f t="shared" si="426"/>
        <v/>
      </c>
    </row>
    <row r="997" spans="1:34" x14ac:dyDescent="0.2">
      <c r="A997" s="694" t="s">
        <v>12</v>
      </c>
      <c r="B997" s="695"/>
      <c r="C997" s="695"/>
      <c r="D997" s="695"/>
      <c r="E997" s="695"/>
      <c r="F997" s="695"/>
      <c r="G997" s="153">
        <f t="shared" ref="G997:L997" si="437">SUM(G968:G993)</f>
        <v>0</v>
      </c>
      <c r="H997" s="153">
        <f t="shared" si="437"/>
        <v>0</v>
      </c>
      <c r="I997" s="153">
        <f t="shared" si="437"/>
        <v>0</v>
      </c>
      <c r="J997" s="153">
        <f t="shared" si="437"/>
        <v>0</v>
      </c>
      <c r="K997" s="153">
        <f t="shared" si="437"/>
        <v>0</v>
      </c>
      <c r="L997" s="153">
        <f t="shared" si="437"/>
        <v>0</v>
      </c>
      <c r="M997" s="154">
        <f>G997-H997+I997-J997+K997-L997</f>
        <v>0</v>
      </c>
      <c r="N997" s="534"/>
      <c r="O997" s="534"/>
      <c r="Q997" s="513"/>
      <c r="T997" s="522">
        <f t="shared" si="420"/>
        <v>0</v>
      </c>
      <c r="U997" s="523">
        <f t="shared" si="421"/>
        <v>0</v>
      </c>
      <c r="V997" s="522">
        <f t="shared" si="422"/>
        <v>0</v>
      </c>
      <c r="W997" s="523">
        <f t="shared" si="423"/>
        <v>0</v>
      </c>
      <c r="X997" s="522">
        <f t="shared" si="424"/>
        <v>0</v>
      </c>
      <c r="Y997" s="523">
        <f t="shared" si="425"/>
        <v>0</v>
      </c>
      <c r="AA997" s="517"/>
      <c r="AB997" s="517"/>
      <c r="AC997" s="530"/>
      <c r="AE997" s="519"/>
      <c r="AF997" s="519"/>
      <c r="AH997" s="499" t="str">
        <f t="shared" si="426"/>
        <v/>
      </c>
    </row>
    <row r="998" spans="1:34" x14ac:dyDescent="0.2">
      <c r="A998" s="694" t="s">
        <v>14</v>
      </c>
      <c r="B998" s="695"/>
      <c r="C998" s="695"/>
      <c r="D998" s="695"/>
      <c r="E998" s="695"/>
      <c r="F998" s="695"/>
      <c r="G998" s="153">
        <f t="shared" ref="G998:M998" si="438">G966</f>
        <v>434.24</v>
      </c>
      <c r="H998" s="153">
        <f t="shared" si="438"/>
        <v>0</v>
      </c>
      <c r="I998" s="153">
        <f t="shared" si="438"/>
        <v>17740.45</v>
      </c>
      <c r="J998" s="153">
        <f t="shared" si="438"/>
        <v>29.94</v>
      </c>
      <c r="K998" s="153">
        <f t="shared" si="438"/>
        <v>95.99</v>
      </c>
      <c r="L998" s="153">
        <f t="shared" si="438"/>
        <v>0</v>
      </c>
      <c r="M998" s="154">
        <f t="shared" si="438"/>
        <v>18240.740000000005</v>
      </c>
      <c r="N998" s="534"/>
      <c r="O998" s="534"/>
      <c r="Q998" s="513"/>
      <c r="T998" s="522">
        <f t="shared" si="420"/>
        <v>434.24</v>
      </c>
      <c r="U998" s="523">
        <f t="shared" si="421"/>
        <v>0</v>
      </c>
      <c r="V998" s="522">
        <f t="shared" si="422"/>
        <v>17740.45</v>
      </c>
      <c r="W998" s="523">
        <f t="shared" si="423"/>
        <v>29.94</v>
      </c>
      <c r="X998" s="522">
        <f t="shared" si="424"/>
        <v>95.99</v>
      </c>
      <c r="Y998" s="523">
        <f t="shared" si="425"/>
        <v>0</v>
      </c>
      <c r="AA998" s="517"/>
      <c r="AB998" s="517"/>
      <c r="AC998" s="530"/>
      <c r="AE998" s="519"/>
      <c r="AF998" s="519"/>
      <c r="AH998" s="499" t="str">
        <f t="shared" si="426"/>
        <v/>
      </c>
    </row>
    <row r="999" spans="1:34" x14ac:dyDescent="0.2">
      <c r="A999" s="700" t="s">
        <v>13</v>
      </c>
      <c r="B999" s="701"/>
      <c r="C999" s="701"/>
      <c r="D999" s="701"/>
      <c r="E999" s="701"/>
      <c r="F999" s="701"/>
      <c r="G999" s="153">
        <f t="shared" ref="G999:M999" si="439">G997+G998</f>
        <v>434.24</v>
      </c>
      <c r="H999" s="153">
        <f t="shared" si="439"/>
        <v>0</v>
      </c>
      <c r="I999" s="153">
        <f t="shared" si="439"/>
        <v>17740.45</v>
      </c>
      <c r="J999" s="153">
        <f t="shared" si="439"/>
        <v>29.94</v>
      </c>
      <c r="K999" s="153">
        <f t="shared" si="439"/>
        <v>95.99</v>
      </c>
      <c r="L999" s="153">
        <f t="shared" si="439"/>
        <v>0</v>
      </c>
      <c r="M999" s="154">
        <f t="shared" si="439"/>
        <v>18240.740000000005</v>
      </c>
      <c r="N999" s="534"/>
      <c r="O999" s="534"/>
      <c r="Q999" s="513"/>
      <c r="T999" s="522">
        <f t="shared" si="420"/>
        <v>434.24</v>
      </c>
      <c r="U999" s="523">
        <f t="shared" si="421"/>
        <v>0</v>
      </c>
      <c r="V999" s="522">
        <f t="shared" si="422"/>
        <v>17740.45</v>
      </c>
      <c r="W999" s="523">
        <f t="shared" si="423"/>
        <v>29.94</v>
      </c>
      <c r="X999" s="522">
        <f t="shared" si="424"/>
        <v>95.99</v>
      </c>
      <c r="Y999" s="523">
        <f t="shared" si="425"/>
        <v>0</v>
      </c>
      <c r="AA999" s="517"/>
      <c r="AB999" s="517"/>
      <c r="AC999" s="530"/>
      <c r="AE999" s="519"/>
      <c r="AF999" s="519"/>
      <c r="AH999" s="499" t="str">
        <f t="shared" si="426"/>
        <v/>
      </c>
    </row>
    <row r="1000" spans="1:34" ht="13.5" thickBot="1" x14ac:dyDescent="0.25">
      <c r="A1000" s="709" t="s">
        <v>16</v>
      </c>
      <c r="B1000" s="710"/>
      <c r="C1000" s="710"/>
      <c r="D1000" s="710"/>
      <c r="E1000" s="710"/>
      <c r="F1000" s="710"/>
      <c r="G1000" s="711">
        <f>G999-H999</f>
        <v>434.24</v>
      </c>
      <c r="H1000" s="711"/>
      <c r="I1000" s="711">
        <f>I999-J999</f>
        <v>17710.510000000002</v>
      </c>
      <c r="J1000" s="711"/>
      <c r="K1000" s="711">
        <f>K999-L999</f>
        <v>95.99</v>
      </c>
      <c r="L1000" s="711"/>
      <c r="M1000" s="181">
        <f>G1000+I1000+K1000</f>
        <v>18240.740000000005</v>
      </c>
      <c r="N1000" s="536"/>
      <c r="O1000" s="536"/>
      <c r="Q1000" s="513"/>
      <c r="T1000" s="522">
        <f t="shared" si="420"/>
        <v>434.24</v>
      </c>
      <c r="U1000" s="523">
        <f t="shared" si="421"/>
        <v>0</v>
      </c>
      <c r="V1000" s="522">
        <f t="shared" si="422"/>
        <v>17710.510000000002</v>
      </c>
      <c r="W1000" s="523">
        <f t="shared" si="423"/>
        <v>0</v>
      </c>
      <c r="X1000" s="522">
        <f t="shared" si="424"/>
        <v>95.99</v>
      </c>
      <c r="Y1000" s="523">
        <f t="shared" si="425"/>
        <v>0</v>
      </c>
      <c r="AA1000" s="517"/>
      <c r="AB1000" s="517"/>
      <c r="AC1000" s="530"/>
      <c r="AE1000" s="519"/>
      <c r="AF1000" s="519"/>
      <c r="AH1000" s="499" t="str">
        <f t="shared" si="426"/>
        <v/>
      </c>
    </row>
    <row r="1001" spans="1:34" ht="13.5" thickTop="1" x14ac:dyDescent="0.2">
      <c r="A1001" s="160"/>
      <c r="B1001" s="156" t="str">
        <f>IF(Q1001&gt;0.00001,B993+1,"")</f>
        <v/>
      </c>
      <c r="C1001" s="128" t="b">
        <f t="shared" ref="C1001:C1026" si="440">IF(G1001+I1001+K1001&gt;0,"e",IF(H1001+J1001+L1001&gt;0,"u",IF(G1001+H1001+I1001+J1001+K1001+L1001&lt;0,"")))</f>
        <v>0</v>
      </c>
      <c r="D1001" s="161"/>
      <c r="E1001" s="143" t="b">
        <f t="shared" ref="E1001:E1026" si="441">IF(Q1001&gt;0.0001,1)</f>
        <v>0</v>
      </c>
      <c r="F1001" s="137" t="str">
        <f t="shared" ref="F1001:F1026" si="442">AH1001</f>
        <v/>
      </c>
      <c r="G1001" s="157"/>
      <c r="H1001" s="158"/>
      <c r="I1001" s="157"/>
      <c r="J1001" s="158"/>
      <c r="K1001" s="157"/>
      <c r="L1001" s="158"/>
      <c r="M1001" s="159" t="str">
        <f t="shared" ref="M1001:M1026" si="443">IF(SUM(G1001:L1001)&gt;0.00001,M1000+G1001-H1001+I1001-J1001+K1001-L1001,"")</f>
        <v/>
      </c>
      <c r="N1001" s="534"/>
      <c r="O1001" s="534"/>
      <c r="Q1001" s="513">
        <f t="shared" ref="Q1001:Q1013" si="444">SUM(G1001:L1001)</f>
        <v>0</v>
      </c>
      <c r="R1001" s="499" t="str">
        <f t="shared" ref="R1001:R1026" si="445">LEFT(F1001,2)</f>
        <v/>
      </c>
      <c r="T1001" s="522">
        <f t="shared" si="420"/>
        <v>0</v>
      </c>
      <c r="U1001" s="523">
        <f t="shared" si="421"/>
        <v>0</v>
      </c>
      <c r="V1001" s="522">
        <f t="shared" si="422"/>
        <v>0</v>
      </c>
      <c r="W1001" s="523">
        <f t="shared" si="423"/>
        <v>0</v>
      </c>
      <c r="X1001" s="522">
        <f t="shared" si="424"/>
        <v>0</v>
      </c>
      <c r="Y1001" s="523">
        <f t="shared" si="425"/>
        <v>0</v>
      </c>
      <c r="AA1001" s="517"/>
      <c r="AB1001" s="517" t="e">
        <f t="shared" ref="AB1001:AB1026" si="446">$AA$11+M1001</f>
        <v>#VALUE!</v>
      </c>
      <c r="AC1001" s="524"/>
      <c r="AE1001" s="519"/>
      <c r="AF1001" s="519"/>
      <c r="AH1001" s="499" t="str">
        <f t="shared" si="426"/>
        <v/>
      </c>
    </row>
    <row r="1002" spans="1:34" x14ac:dyDescent="0.2">
      <c r="A1002" s="134"/>
      <c r="B1002" s="135" t="str">
        <f t="shared" ref="B1002:B1026" si="447">IF(Q1002&gt;0.00001,B1001+1,"")</f>
        <v/>
      </c>
      <c r="C1002" s="128" t="b">
        <f t="shared" si="440"/>
        <v>0</v>
      </c>
      <c r="D1002" s="136"/>
      <c r="E1002" s="143" t="b">
        <f t="shared" si="441"/>
        <v>0</v>
      </c>
      <c r="F1002" s="137" t="str">
        <f t="shared" si="442"/>
        <v/>
      </c>
      <c r="G1002" s="138"/>
      <c r="H1002" s="139"/>
      <c r="I1002" s="138"/>
      <c r="J1002" s="139"/>
      <c r="K1002" s="138"/>
      <c r="L1002" s="139"/>
      <c r="M1002" s="140" t="str">
        <f t="shared" si="443"/>
        <v/>
      </c>
      <c r="N1002" s="534"/>
      <c r="O1002" s="534"/>
      <c r="Q1002" s="513">
        <f t="shared" si="444"/>
        <v>0</v>
      </c>
      <c r="R1002" s="499" t="str">
        <f t="shared" si="445"/>
        <v/>
      </c>
      <c r="T1002" s="522">
        <f t="shared" si="420"/>
        <v>0</v>
      </c>
      <c r="U1002" s="523">
        <f t="shared" si="421"/>
        <v>0</v>
      </c>
      <c r="V1002" s="522">
        <f t="shared" si="422"/>
        <v>0</v>
      </c>
      <c r="W1002" s="523">
        <f t="shared" si="423"/>
        <v>0</v>
      </c>
      <c r="X1002" s="522">
        <f t="shared" si="424"/>
        <v>0</v>
      </c>
      <c r="Y1002" s="523">
        <f t="shared" si="425"/>
        <v>0</v>
      </c>
      <c r="AA1002" s="517"/>
      <c r="AB1002" s="517" t="e">
        <f t="shared" si="446"/>
        <v>#VALUE!</v>
      </c>
      <c r="AC1002" s="524"/>
      <c r="AE1002" s="519"/>
      <c r="AF1002" s="519"/>
      <c r="AH1002" s="499" t="str">
        <f t="shared" si="426"/>
        <v/>
      </c>
    </row>
    <row r="1003" spans="1:34" x14ac:dyDescent="0.2">
      <c r="A1003" s="134"/>
      <c r="B1003" s="135" t="str">
        <f t="shared" si="447"/>
        <v/>
      </c>
      <c r="C1003" s="128" t="b">
        <f t="shared" si="440"/>
        <v>0</v>
      </c>
      <c r="D1003" s="136"/>
      <c r="E1003" s="143" t="b">
        <f t="shared" si="441"/>
        <v>0</v>
      </c>
      <c r="F1003" s="137" t="str">
        <f t="shared" si="442"/>
        <v/>
      </c>
      <c r="G1003" s="138"/>
      <c r="H1003" s="139"/>
      <c r="I1003" s="138"/>
      <c r="J1003" s="139"/>
      <c r="K1003" s="138"/>
      <c r="L1003" s="139"/>
      <c r="M1003" s="140" t="str">
        <f t="shared" si="443"/>
        <v/>
      </c>
      <c r="N1003" s="534"/>
      <c r="O1003" s="534"/>
      <c r="Q1003" s="513">
        <f t="shared" si="444"/>
        <v>0</v>
      </c>
      <c r="R1003" s="499" t="str">
        <f t="shared" si="445"/>
        <v/>
      </c>
      <c r="T1003" s="522">
        <f t="shared" si="420"/>
        <v>0</v>
      </c>
      <c r="U1003" s="523">
        <f t="shared" si="421"/>
        <v>0</v>
      </c>
      <c r="V1003" s="522">
        <f t="shared" si="422"/>
        <v>0</v>
      </c>
      <c r="W1003" s="523">
        <f t="shared" si="423"/>
        <v>0</v>
      </c>
      <c r="X1003" s="522">
        <f t="shared" si="424"/>
        <v>0</v>
      </c>
      <c r="Y1003" s="523">
        <f t="shared" si="425"/>
        <v>0</v>
      </c>
      <c r="AA1003" s="517"/>
      <c r="AB1003" s="517" t="e">
        <f t="shared" si="446"/>
        <v>#VALUE!</v>
      </c>
      <c r="AC1003" s="524"/>
      <c r="AE1003" s="519"/>
      <c r="AF1003" s="519"/>
      <c r="AH1003" s="499" t="str">
        <f t="shared" si="426"/>
        <v/>
      </c>
    </row>
    <row r="1004" spans="1:34" x14ac:dyDescent="0.2">
      <c r="A1004" s="134"/>
      <c r="B1004" s="135" t="str">
        <f t="shared" si="447"/>
        <v/>
      </c>
      <c r="C1004" s="128" t="b">
        <f t="shared" si="440"/>
        <v>0</v>
      </c>
      <c r="D1004" s="136"/>
      <c r="E1004" s="143" t="b">
        <f t="shared" si="441"/>
        <v>0</v>
      </c>
      <c r="F1004" s="137" t="str">
        <f t="shared" si="442"/>
        <v/>
      </c>
      <c r="G1004" s="138"/>
      <c r="H1004" s="139"/>
      <c r="I1004" s="138"/>
      <c r="J1004" s="139"/>
      <c r="K1004" s="138"/>
      <c r="L1004" s="139"/>
      <c r="M1004" s="140" t="str">
        <f t="shared" si="443"/>
        <v/>
      </c>
      <c r="N1004" s="534"/>
      <c r="O1004" s="534"/>
      <c r="Q1004" s="513">
        <f t="shared" si="444"/>
        <v>0</v>
      </c>
      <c r="R1004" s="499" t="str">
        <f t="shared" si="445"/>
        <v/>
      </c>
      <c r="T1004" s="522">
        <f t="shared" si="420"/>
        <v>0</v>
      </c>
      <c r="U1004" s="523">
        <f t="shared" si="421"/>
        <v>0</v>
      </c>
      <c r="V1004" s="522">
        <f t="shared" si="422"/>
        <v>0</v>
      </c>
      <c r="W1004" s="523">
        <f t="shared" si="423"/>
        <v>0</v>
      </c>
      <c r="X1004" s="522">
        <f t="shared" si="424"/>
        <v>0</v>
      </c>
      <c r="Y1004" s="523">
        <f t="shared" si="425"/>
        <v>0</v>
      </c>
      <c r="AA1004" s="517"/>
      <c r="AB1004" s="517" t="e">
        <f t="shared" si="446"/>
        <v>#VALUE!</v>
      </c>
      <c r="AC1004" s="524"/>
      <c r="AE1004" s="519"/>
      <c r="AF1004" s="519"/>
      <c r="AH1004" s="499" t="str">
        <f t="shared" si="426"/>
        <v/>
      </c>
    </row>
    <row r="1005" spans="1:34" x14ac:dyDescent="0.2">
      <c r="A1005" s="134"/>
      <c r="B1005" s="135" t="str">
        <f t="shared" si="447"/>
        <v/>
      </c>
      <c r="C1005" s="128" t="b">
        <f t="shared" si="440"/>
        <v>0</v>
      </c>
      <c r="D1005" s="136"/>
      <c r="E1005" s="143" t="b">
        <f t="shared" si="441"/>
        <v>0</v>
      </c>
      <c r="F1005" s="137" t="str">
        <f t="shared" si="442"/>
        <v/>
      </c>
      <c r="G1005" s="138"/>
      <c r="H1005" s="139"/>
      <c r="I1005" s="138"/>
      <c r="J1005" s="139"/>
      <c r="K1005" s="138"/>
      <c r="L1005" s="139"/>
      <c r="M1005" s="140" t="str">
        <f t="shared" si="443"/>
        <v/>
      </c>
      <c r="N1005" s="534"/>
      <c r="O1005" s="534"/>
      <c r="Q1005" s="513">
        <f t="shared" si="444"/>
        <v>0</v>
      </c>
      <c r="R1005" s="499" t="str">
        <f t="shared" si="445"/>
        <v/>
      </c>
      <c r="T1005" s="522">
        <f t="shared" si="420"/>
        <v>0</v>
      </c>
      <c r="U1005" s="523">
        <f t="shared" si="421"/>
        <v>0</v>
      </c>
      <c r="V1005" s="522">
        <f t="shared" si="422"/>
        <v>0</v>
      </c>
      <c r="W1005" s="523">
        <f t="shared" si="423"/>
        <v>0</v>
      </c>
      <c r="X1005" s="522">
        <f t="shared" si="424"/>
        <v>0</v>
      </c>
      <c r="Y1005" s="523">
        <f t="shared" si="425"/>
        <v>0</v>
      </c>
      <c r="AA1005" s="517"/>
      <c r="AB1005" s="517" t="e">
        <f t="shared" si="446"/>
        <v>#VALUE!</v>
      </c>
      <c r="AC1005" s="524"/>
      <c r="AE1005" s="519"/>
      <c r="AF1005" s="519"/>
      <c r="AH1005" s="499" t="str">
        <f t="shared" si="426"/>
        <v/>
      </c>
    </row>
    <row r="1006" spans="1:34" x14ac:dyDescent="0.2">
      <c r="A1006" s="134"/>
      <c r="B1006" s="135" t="str">
        <f t="shared" si="447"/>
        <v/>
      </c>
      <c r="C1006" s="128" t="b">
        <f t="shared" si="440"/>
        <v>0</v>
      </c>
      <c r="D1006" s="136"/>
      <c r="E1006" s="143" t="b">
        <f t="shared" si="441"/>
        <v>0</v>
      </c>
      <c r="F1006" s="137" t="str">
        <f t="shared" si="442"/>
        <v/>
      </c>
      <c r="G1006" s="138"/>
      <c r="H1006" s="139"/>
      <c r="I1006" s="138"/>
      <c r="J1006" s="139"/>
      <c r="K1006" s="138"/>
      <c r="L1006" s="139"/>
      <c r="M1006" s="140" t="str">
        <f t="shared" si="443"/>
        <v/>
      </c>
      <c r="N1006" s="534"/>
      <c r="O1006" s="534"/>
      <c r="Q1006" s="513">
        <f t="shared" si="444"/>
        <v>0</v>
      </c>
      <c r="R1006" s="499" t="str">
        <f t="shared" si="445"/>
        <v/>
      </c>
      <c r="T1006" s="522">
        <f t="shared" si="420"/>
        <v>0</v>
      </c>
      <c r="U1006" s="523">
        <f t="shared" si="421"/>
        <v>0</v>
      </c>
      <c r="V1006" s="522">
        <f t="shared" si="422"/>
        <v>0</v>
      </c>
      <c r="W1006" s="523">
        <f t="shared" si="423"/>
        <v>0</v>
      </c>
      <c r="X1006" s="522">
        <f t="shared" si="424"/>
        <v>0</v>
      </c>
      <c r="Y1006" s="523">
        <f t="shared" si="425"/>
        <v>0</v>
      </c>
      <c r="AA1006" s="517"/>
      <c r="AB1006" s="517" t="e">
        <f t="shared" si="446"/>
        <v>#VALUE!</v>
      </c>
      <c r="AC1006" s="524"/>
      <c r="AE1006" s="519"/>
      <c r="AF1006" s="519"/>
      <c r="AH1006" s="499" t="str">
        <f t="shared" si="426"/>
        <v/>
      </c>
    </row>
    <row r="1007" spans="1:34" x14ac:dyDescent="0.2">
      <c r="A1007" s="134"/>
      <c r="B1007" s="135" t="str">
        <f t="shared" si="447"/>
        <v/>
      </c>
      <c r="C1007" s="128" t="b">
        <f t="shared" si="440"/>
        <v>0</v>
      </c>
      <c r="D1007" s="136"/>
      <c r="E1007" s="143" t="b">
        <f t="shared" si="441"/>
        <v>0</v>
      </c>
      <c r="F1007" s="137" t="str">
        <f t="shared" si="442"/>
        <v/>
      </c>
      <c r="G1007" s="138"/>
      <c r="H1007" s="139"/>
      <c r="I1007" s="138"/>
      <c r="J1007" s="139"/>
      <c r="K1007" s="138"/>
      <c r="L1007" s="139"/>
      <c r="M1007" s="140" t="str">
        <f t="shared" si="443"/>
        <v/>
      </c>
      <c r="N1007" s="534"/>
      <c r="O1007" s="534"/>
      <c r="Q1007" s="513">
        <f t="shared" si="444"/>
        <v>0</v>
      </c>
      <c r="R1007" s="499" t="str">
        <f t="shared" si="445"/>
        <v/>
      </c>
      <c r="T1007" s="522">
        <f t="shared" si="420"/>
        <v>0</v>
      </c>
      <c r="U1007" s="523">
        <f t="shared" si="421"/>
        <v>0</v>
      </c>
      <c r="V1007" s="522">
        <f t="shared" si="422"/>
        <v>0</v>
      </c>
      <c r="W1007" s="523">
        <f t="shared" si="423"/>
        <v>0</v>
      </c>
      <c r="X1007" s="522">
        <f t="shared" si="424"/>
        <v>0</v>
      </c>
      <c r="Y1007" s="523">
        <f t="shared" si="425"/>
        <v>0</v>
      </c>
      <c r="AA1007" s="517"/>
      <c r="AB1007" s="517" t="e">
        <f t="shared" si="446"/>
        <v>#VALUE!</v>
      </c>
      <c r="AC1007" s="524"/>
      <c r="AE1007" s="519"/>
      <c r="AF1007" s="519"/>
      <c r="AH1007" s="499" t="str">
        <f t="shared" si="426"/>
        <v/>
      </c>
    </row>
    <row r="1008" spans="1:34" x14ac:dyDescent="0.2">
      <c r="A1008" s="134"/>
      <c r="B1008" s="135" t="str">
        <f t="shared" si="447"/>
        <v/>
      </c>
      <c r="C1008" s="128" t="b">
        <f t="shared" si="440"/>
        <v>0</v>
      </c>
      <c r="D1008" s="136"/>
      <c r="E1008" s="143" t="b">
        <f t="shared" si="441"/>
        <v>0</v>
      </c>
      <c r="F1008" s="137" t="str">
        <f t="shared" si="442"/>
        <v/>
      </c>
      <c r="G1008" s="138"/>
      <c r="H1008" s="139"/>
      <c r="I1008" s="138"/>
      <c r="J1008" s="139"/>
      <c r="K1008" s="138"/>
      <c r="L1008" s="139"/>
      <c r="M1008" s="140" t="str">
        <f t="shared" si="443"/>
        <v/>
      </c>
      <c r="N1008" s="534"/>
      <c r="O1008" s="534"/>
      <c r="Q1008" s="513">
        <f t="shared" si="444"/>
        <v>0</v>
      </c>
      <c r="R1008" s="499" t="str">
        <f t="shared" si="445"/>
        <v/>
      </c>
      <c r="T1008" s="522">
        <f t="shared" si="420"/>
        <v>0</v>
      </c>
      <c r="U1008" s="523">
        <f t="shared" si="421"/>
        <v>0</v>
      </c>
      <c r="V1008" s="522">
        <f t="shared" si="422"/>
        <v>0</v>
      </c>
      <c r="W1008" s="523">
        <f t="shared" si="423"/>
        <v>0</v>
      </c>
      <c r="X1008" s="522">
        <f t="shared" si="424"/>
        <v>0</v>
      </c>
      <c r="Y1008" s="523">
        <f t="shared" si="425"/>
        <v>0</v>
      </c>
      <c r="AA1008" s="517"/>
      <c r="AB1008" s="517" t="e">
        <f t="shared" si="446"/>
        <v>#VALUE!</v>
      </c>
      <c r="AC1008" s="524"/>
      <c r="AE1008" s="519"/>
      <c r="AF1008" s="519"/>
      <c r="AH1008" s="499" t="str">
        <f t="shared" si="426"/>
        <v/>
      </c>
    </row>
    <row r="1009" spans="1:34" x14ac:dyDescent="0.2">
      <c r="A1009" s="134"/>
      <c r="B1009" s="135" t="str">
        <f t="shared" si="447"/>
        <v/>
      </c>
      <c r="C1009" s="128" t="b">
        <f t="shared" si="440"/>
        <v>0</v>
      </c>
      <c r="D1009" s="136"/>
      <c r="E1009" s="143" t="b">
        <f t="shared" si="441"/>
        <v>0</v>
      </c>
      <c r="F1009" s="137" t="str">
        <f t="shared" si="442"/>
        <v/>
      </c>
      <c r="G1009" s="138"/>
      <c r="H1009" s="139"/>
      <c r="I1009" s="138"/>
      <c r="J1009" s="139"/>
      <c r="K1009" s="138"/>
      <c r="L1009" s="139"/>
      <c r="M1009" s="140" t="str">
        <f t="shared" si="443"/>
        <v/>
      </c>
      <c r="N1009" s="534"/>
      <c r="O1009" s="534"/>
      <c r="Q1009" s="513">
        <f t="shared" si="444"/>
        <v>0</v>
      </c>
      <c r="R1009" s="499" t="str">
        <f t="shared" si="445"/>
        <v/>
      </c>
      <c r="T1009" s="522">
        <f t="shared" si="420"/>
        <v>0</v>
      </c>
      <c r="U1009" s="523">
        <f t="shared" si="421"/>
        <v>0</v>
      </c>
      <c r="V1009" s="522">
        <f t="shared" si="422"/>
        <v>0</v>
      </c>
      <c r="W1009" s="523">
        <f t="shared" si="423"/>
        <v>0</v>
      </c>
      <c r="X1009" s="522">
        <f t="shared" si="424"/>
        <v>0</v>
      </c>
      <c r="Y1009" s="523">
        <f t="shared" si="425"/>
        <v>0</v>
      </c>
      <c r="AA1009" s="517"/>
      <c r="AB1009" s="517" t="e">
        <f t="shared" si="446"/>
        <v>#VALUE!</v>
      </c>
      <c r="AC1009" s="524"/>
      <c r="AE1009" s="519"/>
      <c r="AF1009" s="519"/>
      <c r="AH1009" s="499" t="str">
        <f t="shared" si="426"/>
        <v/>
      </c>
    </row>
    <row r="1010" spans="1:34" x14ac:dyDescent="0.2">
      <c r="A1010" s="134"/>
      <c r="B1010" s="135" t="str">
        <f t="shared" si="447"/>
        <v/>
      </c>
      <c r="C1010" s="128" t="b">
        <f t="shared" si="440"/>
        <v>0</v>
      </c>
      <c r="D1010" s="136"/>
      <c r="E1010" s="143" t="b">
        <f t="shared" si="441"/>
        <v>0</v>
      </c>
      <c r="F1010" s="137" t="str">
        <f t="shared" si="442"/>
        <v/>
      </c>
      <c r="G1010" s="138"/>
      <c r="H1010" s="139"/>
      <c r="I1010" s="138"/>
      <c r="J1010" s="139"/>
      <c r="K1010" s="138"/>
      <c r="L1010" s="139"/>
      <c r="M1010" s="140" t="str">
        <f t="shared" si="443"/>
        <v/>
      </c>
      <c r="N1010" s="534"/>
      <c r="O1010" s="534"/>
      <c r="Q1010" s="513">
        <f t="shared" si="444"/>
        <v>0</v>
      </c>
      <c r="R1010" s="499" t="str">
        <f t="shared" si="445"/>
        <v/>
      </c>
      <c r="T1010" s="522">
        <f t="shared" si="420"/>
        <v>0</v>
      </c>
      <c r="U1010" s="523">
        <f t="shared" si="421"/>
        <v>0</v>
      </c>
      <c r="V1010" s="522">
        <f t="shared" si="422"/>
        <v>0</v>
      </c>
      <c r="W1010" s="523">
        <f t="shared" si="423"/>
        <v>0</v>
      </c>
      <c r="X1010" s="522">
        <f t="shared" si="424"/>
        <v>0</v>
      </c>
      <c r="Y1010" s="523">
        <f t="shared" si="425"/>
        <v>0</v>
      </c>
      <c r="AA1010" s="517"/>
      <c r="AB1010" s="517" t="e">
        <f t="shared" si="446"/>
        <v>#VALUE!</v>
      </c>
      <c r="AC1010" s="524"/>
      <c r="AE1010" s="519"/>
      <c r="AF1010" s="519"/>
      <c r="AH1010" s="499" t="str">
        <f t="shared" si="426"/>
        <v/>
      </c>
    </row>
    <row r="1011" spans="1:34" x14ac:dyDescent="0.2">
      <c r="A1011" s="134"/>
      <c r="B1011" s="135" t="str">
        <f t="shared" si="447"/>
        <v/>
      </c>
      <c r="C1011" s="128" t="b">
        <f t="shared" si="440"/>
        <v>0</v>
      </c>
      <c r="D1011" s="136"/>
      <c r="E1011" s="143" t="b">
        <f t="shared" si="441"/>
        <v>0</v>
      </c>
      <c r="F1011" s="137" t="str">
        <f t="shared" si="442"/>
        <v/>
      </c>
      <c r="G1011" s="138"/>
      <c r="H1011" s="139"/>
      <c r="I1011" s="138"/>
      <c r="J1011" s="139"/>
      <c r="K1011" s="138"/>
      <c r="L1011" s="139"/>
      <c r="M1011" s="140" t="str">
        <f t="shared" si="443"/>
        <v/>
      </c>
      <c r="N1011" s="534"/>
      <c r="O1011" s="534"/>
      <c r="Q1011" s="513">
        <f t="shared" si="444"/>
        <v>0</v>
      </c>
      <c r="R1011" s="499" t="str">
        <f t="shared" si="445"/>
        <v/>
      </c>
      <c r="T1011" s="522">
        <f t="shared" si="420"/>
        <v>0</v>
      </c>
      <c r="U1011" s="523">
        <f t="shared" si="421"/>
        <v>0</v>
      </c>
      <c r="V1011" s="522">
        <f t="shared" si="422"/>
        <v>0</v>
      </c>
      <c r="W1011" s="523">
        <f t="shared" si="423"/>
        <v>0</v>
      </c>
      <c r="X1011" s="522">
        <f t="shared" si="424"/>
        <v>0</v>
      </c>
      <c r="Y1011" s="523">
        <f t="shared" si="425"/>
        <v>0</v>
      </c>
      <c r="AA1011" s="517"/>
      <c r="AB1011" s="517" t="e">
        <f t="shared" si="446"/>
        <v>#VALUE!</v>
      </c>
      <c r="AC1011" s="524"/>
      <c r="AE1011" s="519"/>
      <c r="AF1011" s="519"/>
      <c r="AH1011" s="499" t="str">
        <f t="shared" si="426"/>
        <v/>
      </c>
    </row>
    <row r="1012" spans="1:34" x14ac:dyDescent="0.2">
      <c r="A1012" s="134"/>
      <c r="B1012" s="135" t="str">
        <f t="shared" si="447"/>
        <v/>
      </c>
      <c r="C1012" s="128" t="b">
        <f t="shared" si="440"/>
        <v>0</v>
      </c>
      <c r="D1012" s="136"/>
      <c r="E1012" s="143" t="b">
        <f t="shared" si="441"/>
        <v>0</v>
      </c>
      <c r="F1012" s="137" t="str">
        <f t="shared" si="442"/>
        <v/>
      </c>
      <c r="G1012" s="138"/>
      <c r="H1012" s="139"/>
      <c r="I1012" s="138"/>
      <c r="J1012" s="139"/>
      <c r="K1012" s="138"/>
      <c r="L1012" s="139"/>
      <c r="M1012" s="140" t="str">
        <f t="shared" si="443"/>
        <v/>
      </c>
      <c r="N1012" s="534"/>
      <c r="O1012" s="534"/>
      <c r="Q1012" s="513">
        <f t="shared" si="444"/>
        <v>0</v>
      </c>
      <c r="R1012" s="499" t="str">
        <f t="shared" si="445"/>
        <v/>
      </c>
      <c r="T1012" s="522">
        <f t="shared" si="420"/>
        <v>0</v>
      </c>
      <c r="U1012" s="523">
        <f t="shared" si="421"/>
        <v>0</v>
      </c>
      <c r="V1012" s="522">
        <f t="shared" si="422"/>
        <v>0</v>
      </c>
      <c r="W1012" s="523">
        <f t="shared" si="423"/>
        <v>0</v>
      </c>
      <c r="X1012" s="522">
        <f t="shared" si="424"/>
        <v>0</v>
      </c>
      <c r="Y1012" s="523">
        <f t="shared" si="425"/>
        <v>0</v>
      </c>
      <c r="AA1012" s="517"/>
      <c r="AB1012" s="517" t="e">
        <f t="shared" si="446"/>
        <v>#VALUE!</v>
      </c>
      <c r="AC1012" s="524"/>
      <c r="AE1012" s="519"/>
      <c r="AF1012" s="519"/>
      <c r="AH1012" s="499" t="str">
        <f t="shared" si="426"/>
        <v/>
      </c>
    </row>
    <row r="1013" spans="1:34" x14ac:dyDescent="0.2">
      <c r="A1013" s="134"/>
      <c r="B1013" s="135" t="str">
        <f t="shared" si="447"/>
        <v/>
      </c>
      <c r="C1013" s="128" t="b">
        <f t="shared" si="440"/>
        <v>0</v>
      </c>
      <c r="D1013" s="136"/>
      <c r="E1013" s="143" t="b">
        <f t="shared" si="441"/>
        <v>0</v>
      </c>
      <c r="F1013" s="137" t="str">
        <f t="shared" si="442"/>
        <v/>
      </c>
      <c r="G1013" s="138"/>
      <c r="H1013" s="139"/>
      <c r="I1013" s="138"/>
      <c r="J1013" s="139"/>
      <c r="K1013" s="138"/>
      <c r="L1013" s="139"/>
      <c r="M1013" s="140" t="str">
        <f t="shared" si="443"/>
        <v/>
      </c>
      <c r="N1013" s="534"/>
      <c r="O1013" s="534"/>
      <c r="Q1013" s="513">
        <f t="shared" si="444"/>
        <v>0</v>
      </c>
      <c r="R1013" s="499" t="str">
        <f t="shared" si="445"/>
        <v/>
      </c>
      <c r="T1013" s="522">
        <f t="shared" si="420"/>
        <v>0</v>
      </c>
      <c r="U1013" s="523">
        <f t="shared" si="421"/>
        <v>0</v>
      </c>
      <c r="V1013" s="522">
        <f t="shared" si="422"/>
        <v>0</v>
      </c>
      <c r="W1013" s="523">
        <f t="shared" si="423"/>
        <v>0</v>
      </c>
      <c r="X1013" s="522">
        <f t="shared" si="424"/>
        <v>0</v>
      </c>
      <c r="Y1013" s="523">
        <f t="shared" si="425"/>
        <v>0</v>
      </c>
      <c r="AA1013" s="517"/>
      <c r="AB1013" s="517" t="e">
        <f t="shared" si="446"/>
        <v>#VALUE!</v>
      </c>
      <c r="AC1013" s="524"/>
      <c r="AE1013" s="519"/>
      <c r="AF1013" s="519"/>
      <c r="AH1013" s="499" t="str">
        <f t="shared" si="426"/>
        <v/>
      </c>
    </row>
    <row r="1014" spans="1:34" x14ac:dyDescent="0.2">
      <c r="A1014" s="134"/>
      <c r="B1014" s="135" t="str">
        <f t="shared" si="447"/>
        <v/>
      </c>
      <c r="C1014" s="128" t="b">
        <f t="shared" si="440"/>
        <v>0</v>
      </c>
      <c r="D1014" s="136"/>
      <c r="E1014" s="143" t="b">
        <f t="shared" si="441"/>
        <v>0</v>
      </c>
      <c r="F1014" s="137" t="str">
        <f t="shared" si="442"/>
        <v/>
      </c>
      <c r="G1014" s="138"/>
      <c r="H1014" s="139"/>
      <c r="I1014" s="138"/>
      <c r="J1014" s="139"/>
      <c r="K1014" s="138"/>
      <c r="L1014" s="139"/>
      <c r="M1014" s="140" t="str">
        <f t="shared" si="443"/>
        <v/>
      </c>
      <c r="N1014" s="534"/>
      <c r="O1014" s="534"/>
      <c r="Q1014" s="513">
        <f t="shared" ref="Q1014:Q1026" si="448">SUM(G1014:L1014)</f>
        <v>0</v>
      </c>
      <c r="R1014" s="499" t="str">
        <f t="shared" si="445"/>
        <v/>
      </c>
      <c r="T1014" s="522">
        <f t="shared" si="420"/>
        <v>0</v>
      </c>
      <c r="U1014" s="523">
        <f t="shared" si="421"/>
        <v>0</v>
      </c>
      <c r="V1014" s="522">
        <f t="shared" si="422"/>
        <v>0</v>
      </c>
      <c r="W1014" s="523">
        <f t="shared" si="423"/>
        <v>0</v>
      </c>
      <c r="X1014" s="522">
        <f t="shared" si="424"/>
        <v>0</v>
      </c>
      <c r="Y1014" s="523">
        <f t="shared" si="425"/>
        <v>0</v>
      </c>
      <c r="AA1014" s="517"/>
      <c r="AB1014" s="517" t="e">
        <f t="shared" si="446"/>
        <v>#VALUE!</v>
      </c>
      <c r="AC1014" s="524"/>
      <c r="AE1014" s="519"/>
      <c r="AF1014" s="519"/>
      <c r="AH1014" s="499" t="str">
        <f t="shared" si="426"/>
        <v/>
      </c>
    </row>
    <row r="1015" spans="1:34" x14ac:dyDescent="0.2">
      <c r="A1015" s="134"/>
      <c r="B1015" s="135" t="str">
        <f t="shared" si="447"/>
        <v/>
      </c>
      <c r="C1015" s="128" t="b">
        <f t="shared" si="440"/>
        <v>0</v>
      </c>
      <c r="D1015" s="136"/>
      <c r="E1015" s="143" t="b">
        <f t="shared" si="441"/>
        <v>0</v>
      </c>
      <c r="F1015" s="137" t="str">
        <f t="shared" si="442"/>
        <v/>
      </c>
      <c r="G1015" s="138"/>
      <c r="H1015" s="139"/>
      <c r="I1015" s="138"/>
      <c r="J1015" s="139"/>
      <c r="K1015" s="138"/>
      <c r="L1015" s="139"/>
      <c r="M1015" s="140" t="str">
        <f t="shared" si="443"/>
        <v/>
      </c>
      <c r="N1015" s="534"/>
      <c r="O1015" s="534"/>
      <c r="Q1015" s="513">
        <f t="shared" si="448"/>
        <v>0</v>
      </c>
      <c r="R1015" s="499" t="str">
        <f t="shared" si="445"/>
        <v/>
      </c>
      <c r="T1015" s="522">
        <f t="shared" si="420"/>
        <v>0</v>
      </c>
      <c r="U1015" s="523">
        <f t="shared" si="421"/>
        <v>0</v>
      </c>
      <c r="V1015" s="522">
        <f t="shared" si="422"/>
        <v>0</v>
      </c>
      <c r="W1015" s="523">
        <f t="shared" si="423"/>
        <v>0</v>
      </c>
      <c r="X1015" s="522">
        <f t="shared" si="424"/>
        <v>0</v>
      </c>
      <c r="Y1015" s="523">
        <f t="shared" si="425"/>
        <v>0</v>
      </c>
      <c r="AA1015" s="517"/>
      <c r="AB1015" s="517" t="e">
        <f t="shared" si="446"/>
        <v>#VALUE!</v>
      </c>
      <c r="AC1015" s="524"/>
      <c r="AE1015" s="519"/>
      <c r="AF1015" s="519"/>
      <c r="AH1015" s="499" t="str">
        <f t="shared" si="426"/>
        <v/>
      </c>
    </row>
    <row r="1016" spans="1:34" x14ac:dyDescent="0.2">
      <c r="A1016" s="134"/>
      <c r="B1016" s="135" t="str">
        <f t="shared" si="447"/>
        <v/>
      </c>
      <c r="C1016" s="128" t="b">
        <f t="shared" si="440"/>
        <v>0</v>
      </c>
      <c r="D1016" s="136"/>
      <c r="E1016" s="143" t="b">
        <f t="shared" si="441"/>
        <v>0</v>
      </c>
      <c r="F1016" s="137" t="str">
        <f t="shared" si="442"/>
        <v/>
      </c>
      <c r="G1016" s="138"/>
      <c r="H1016" s="139"/>
      <c r="I1016" s="138"/>
      <c r="J1016" s="139"/>
      <c r="K1016" s="138"/>
      <c r="L1016" s="139"/>
      <c r="M1016" s="140" t="str">
        <f t="shared" si="443"/>
        <v/>
      </c>
      <c r="N1016" s="534"/>
      <c r="O1016" s="534"/>
      <c r="Q1016" s="513">
        <f t="shared" si="448"/>
        <v>0</v>
      </c>
      <c r="R1016" s="499" t="str">
        <f t="shared" si="445"/>
        <v/>
      </c>
      <c r="T1016" s="522">
        <f t="shared" si="420"/>
        <v>0</v>
      </c>
      <c r="U1016" s="523">
        <f t="shared" si="421"/>
        <v>0</v>
      </c>
      <c r="V1016" s="522">
        <f t="shared" si="422"/>
        <v>0</v>
      </c>
      <c r="W1016" s="523">
        <f t="shared" si="423"/>
        <v>0</v>
      </c>
      <c r="X1016" s="522">
        <f t="shared" si="424"/>
        <v>0</v>
      </c>
      <c r="Y1016" s="523">
        <f t="shared" si="425"/>
        <v>0</v>
      </c>
      <c r="AA1016" s="517"/>
      <c r="AB1016" s="517" t="e">
        <f t="shared" si="446"/>
        <v>#VALUE!</v>
      </c>
      <c r="AC1016" s="524"/>
      <c r="AE1016" s="519"/>
      <c r="AF1016" s="519"/>
      <c r="AH1016" s="499" t="str">
        <f t="shared" si="426"/>
        <v/>
      </c>
    </row>
    <row r="1017" spans="1:34" x14ac:dyDescent="0.2">
      <c r="A1017" s="134"/>
      <c r="B1017" s="135" t="str">
        <f t="shared" si="447"/>
        <v/>
      </c>
      <c r="C1017" s="128" t="b">
        <f t="shared" si="440"/>
        <v>0</v>
      </c>
      <c r="D1017" s="136"/>
      <c r="E1017" s="143" t="b">
        <f t="shared" si="441"/>
        <v>0</v>
      </c>
      <c r="F1017" s="137" t="str">
        <f t="shared" si="442"/>
        <v/>
      </c>
      <c r="G1017" s="138"/>
      <c r="H1017" s="139"/>
      <c r="I1017" s="138"/>
      <c r="J1017" s="139"/>
      <c r="K1017" s="138"/>
      <c r="L1017" s="139"/>
      <c r="M1017" s="140" t="str">
        <f t="shared" si="443"/>
        <v/>
      </c>
      <c r="N1017" s="534"/>
      <c r="O1017" s="534"/>
      <c r="Q1017" s="513">
        <f t="shared" si="448"/>
        <v>0</v>
      </c>
      <c r="R1017" s="499" t="str">
        <f t="shared" si="445"/>
        <v/>
      </c>
      <c r="T1017" s="522">
        <f t="shared" si="420"/>
        <v>0</v>
      </c>
      <c r="U1017" s="523">
        <f t="shared" si="421"/>
        <v>0</v>
      </c>
      <c r="V1017" s="522">
        <f t="shared" si="422"/>
        <v>0</v>
      </c>
      <c r="W1017" s="523">
        <f t="shared" si="423"/>
        <v>0</v>
      </c>
      <c r="X1017" s="522">
        <f t="shared" si="424"/>
        <v>0</v>
      </c>
      <c r="Y1017" s="523">
        <f t="shared" si="425"/>
        <v>0</v>
      </c>
      <c r="AA1017" s="517"/>
      <c r="AB1017" s="517" t="e">
        <f t="shared" si="446"/>
        <v>#VALUE!</v>
      </c>
      <c r="AC1017" s="524"/>
      <c r="AE1017" s="519"/>
      <c r="AF1017" s="519"/>
      <c r="AH1017" s="499" t="str">
        <f t="shared" si="426"/>
        <v/>
      </c>
    </row>
    <row r="1018" spans="1:34" x14ac:dyDescent="0.2">
      <c r="A1018" s="134"/>
      <c r="B1018" s="135" t="str">
        <f t="shared" si="447"/>
        <v/>
      </c>
      <c r="C1018" s="128" t="b">
        <f t="shared" si="440"/>
        <v>0</v>
      </c>
      <c r="D1018" s="136"/>
      <c r="E1018" s="143" t="b">
        <f t="shared" si="441"/>
        <v>0</v>
      </c>
      <c r="F1018" s="137" t="str">
        <f t="shared" si="442"/>
        <v/>
      </c>
      <c r="G1018" s="138"/>
      <c r="H1018" s="139"/>
      <c r="I1018" s="138"/>
      <c r="J1018" s="139"/>
      <c r="K1018" s="138"/>
      <c r="L1018" s="139"/>
      <c r="M1018" s="140" t="str">
        <f t="shared" si="443"/>
        <v/>
      </c>
      <c r="N1018" s="534"/>
      <c r="O1018" s="534"/>
      <c r="Q1018" s="513">
        <f t="shared" si="448"/>
        <v>0</v>
      </c>
      <c r="R1018" s="499" t="str">
        <f t="shared" si="445"/>
        <v/>
      </c>
      <c r="T1018" s="522">
        <f t="shared" si="420"/>
        <v>0</v>
      </c>
      <c r="U1018" s="523">
        <f t="shared" si="421"/>
        <v>0</v>
      </c>
      <c r="V1018" s="522">
        <f t="shared" si="422"/>
        <v>0</v>
      </c>
      <c r="W1018" s="523">
        <f t="shared" si="423"/>
        <v>0</v>
      </c>
      <c r="X1018" s="522">
        <f t="shared" si="424"/>
        <v>0</v>
      </c>
      <c r="Y1018" s="523">
        <f t="shared" si="425"/>
        <v>0</v>
      </c>
      <c r="AA1018" s="517"/>
      <c r="AB1018" s="517" t="e">
        <f t="shared" si="446"/>
        <v>#VALUE!</v>
      </c>
      <c r="AC1018" s="524"/>
      <c r="AE1018" s="519"/>
      <c r="AF1018" s="519"/>
      <c r="AH1018" s="499" t="str">
        <f t="shared" si="426"/>
        <v/>
      </c>
    </row>
    <row r="1019" spans="1:34" x14ac:dyDescent="0.2">
      <c r="A1019" s="134"/>
      <c r="B1019" s="135" t="str">
        <f t="shared" si="447"/>
        <v/>
      </c>
      <c r="C1019" s="128" t="b">
        <f t="shared" si="440"/>
        <v>0</v>
      </c>
      <c r="D1019" s="136"/>
      <c r="E1019" s="143" t="b">
        <f t="shared" si="441"/>
        <v>0</v>
      </c>
      <c r="F1019" s="137" t="str">
        <f t="shared" si="442"/>
        <v/>
      </c>
      <c r="G1019" s="138"/>
      <c r="H1019" s="139"/>
      <c r="I1019" s="138"/>
      <c r="J1019" s="139"/>
      <c r="K1019" s="138"/>
      <c r="L1019" s="139"/>
      <c r="M1019" s="140" t="str">
        <f t="shared" si="443"/>
        <v/>
      </c>
      <c r="N1019" s="534"/>
      <c r="O1019" s="534"/>
      <c r="Q1019" s="513">
        <f t="shared" si="448"/>
        <v>0</v>
      </c>
      <c r="R1019" s="499" t="str">
        <f t="shared" si="445"/>
        <v/>
      </c>
      <c r="T1019" s="522">
        <f t="shared" si="420"/>
        <v>0</v>
      </c>
      <c r="U1019" s="523">
        <f t="shared" si="421"/>
        <v>0</v>
      </c>
      <c r="V1019" s="522">
        <f t="shared" si="422"/>
        <v>0</v>
      </c>
      <c r="W1019" s="523">
        <f t="shared" si="423"/>
        <v>0</v>
      </c>
      <c r="X1019" s="522">
        <f t="shared" si="424"/>
        <v>0</v>
      </c>
      <c r="Y1019" s="523">
        <f t="shared" si="425"/>
        <v>0</v>
      </c>
      <c r="AA1019" s="517"/>
      <c r="AB1019" s="517" t="e">
        <f t="shared" si="446"/>
        <v>#VALUE!</v>
      </c>
      <c r="AC1019" s="524"/>
      <c r="AE1019" s="519"/>
      <c r="AF1019" s="519"/>
      <c r="AH1019" s="499" t="str">
        <f t="shared" si="426"/>
        <v/>
      </c>
    </row>
    <row r="1020" spans="1:34" x14ac:dyDescent="0.2">
      <c r="A1020" s="134"/>
      <c r="B1020" s="135" t="str">
        <f t="shared" si="447"/>
        <v/>
      </c>
      <c r="C1020" s="128" t="b">
        <f t="shared" si="440"/>
        <v>0</v>
      </c>
      <c r="D1020" s="136"/>
      <c r="E1020" s="143" t="b">
        <f t="shared" si="441"/>
        <v>0</v>
      </c>
      <c r="F1020" s="137" t="str">
        <f t="shared" si="442"/>
        <v/>
      </c>
      <c r="G1020" s="138"/>
      <c r="H1020" s="139"/>
      <c r="I1020" s="138"/>
      <c r="J1020" s="139"/>
      <c r="K1020" s="138"/>
      <c r="L1020" s="139"/>
      <c r="M1020" s="140" t="str">
        <f t="shared" si="443"/>
        <v/>
      </c>
      <c r="N1020" s="534"/>
      <c r="O1020" s="534"/>
      <c r="Q1020" s="513">
        <f t="shared" si="448"/>
        <v>0</v>
      </c>
      <c r="R1020" s="499" t="str">
        <f t="shared" si="445"/>
        <v/>
      </c>
      <c r="T1020" s="522">
        <f t="shared" si="420"/>
        <v>0</v>
      </c>
      <c r="U1020" s="523">
        <f t="shared" si="421"/>
        <v>0</v>
      </c>
      <c r="V1020" s="522">
        <f t="shared" si="422"/>
        <v>0</v>
      </c>
      <c r="W1020" s="523">
        <f t="shared" si="423"/>
        <v>0</v>
      </c>
      <c r="X1020" s="522">
        <f t="shared" si="424"/>
        <v>0</v>
      </c>
      <c r="Y1020" s="523">
        <f t="shared" si="425"/>
        <v>0</v>
      </c>
      <c r="AA1020" s="517"/>
      <c r="AB1020" s="517" t="e">
        <f t="shared" si="446"/>
        <v>#VALUE!</v>
      </c>
      <c r="AC1020" s="524"/>
      <c r="AE1020" s="519"/>
      <c r="AF1020" s="519"/>
      <c r="AH1020" s="499" t="str">
        <f t="shared" si="426"/>
        <v/>
      </c>
    </row>
    <row r="1021" spans="1:34" x14ac:dyDescent="0.2">
      <c r="A1021" s="134"/>
      <c r="B1021" s="135" t="str">
        <f t="shared" si="447"/>
        <v/>
      </c>
      <c r="C1021" s="128" t="b">
        <f t="shared" si="440"/>
        <v>0</v>
      </c>
      <c r="D1021" s="136"/>
      <c r="E1021" s="143" t="b">
        <f t="shared" si="441"/>
        <v>0</v>
      </c>
      <c r="F1021" s="137" t="str">
        <f t="shared" si="442"/>
        <v/>
      </c>
      <c r="G1021" s="138"/>
      <c r="H1021" s="139"/>
      <c r="I1021" s="138"/>
      <c r="J1021" s="139"/>
      <c r="K1021" s="138"/>
      <c r="L1021" s="139"/>
      <c r="M1021" s="140" t="str">
        <f t="shared" si="443"/>
        <v/>
      </c>
      <c r="N1021" s="534"/>
      <c r="O1021" s="534"/>
      <c r="Q1021" s="513">
        <f t="shared" si="448"/>
        <v>0</v>
      </c>
      <c r="R1021" s="499" t="str">
        <f t="shared" si="445"/>
        <v/>
      </c>
      <c r="T1021" s="522">
        <f t="shared" si="420"/>
        <v>0</v>
      </c>
      <c r="U1021" s="523">
        <f t="shared" si="421"/>
        <v>0</v>
      </c>
      <c r="V1021" s="522">
        <f t="shared" si="422"/>
        <v>0</v>
      </c>
      <c r="W1021" s="523">
        <f t="shared" si="423"/>
        <v>0</v>
      </c>
      <c r="X1021" s="522">
        <f t="shared" si="424"/>
        <v>0</v>
      </c>
      <c r="Y1021" s="523">
        <f t="shared" si="425"/>
        <v>0</v>
      </c>
      <c r="AA1021" s="517"/>
      <c r="AB1021" s="517" t="e">
        <f t="shared" si="446"/>
        <v>#VALUE!</v>
      </c>
      <c r="AC1021" s="524"/>
      <c r="AE1021" s="519"/>
      <c r="AF1021" s="519"/>
      <c r="AH1021" s="499" t="str">
        <f t="shared" si="426"/>
        <v/>
      </c>
    </row>
    <row r="1022" spans="1:34" x14ac:dyDescent="0.2">
      <c r="A1022" s="134"/>
      <c r="B1022" s="135" t="str">
        <f t="shared" si="447"/>
        <v/>
      </c>
      <c r="C1022" s="128" t="b">
        <f t="shared" si="440"/>
        <v>0</v>
      </c>
      <c r="D1022" s="136"/>
      <c r="E1022" s="143" t="b">
        <f t="shared" si="441"/>
        <v>0</v>
      </c>
      <c r="F1022" s="137" t="str">
        <f t="shared" si="442"/>
        <v/>
      </c>
      <c r="G1022" s="138"/>
      <c r="H1022" s="139"/>
      <c r="I1022" s="138"/>
      <c r="J1022" s="139"/>
      <c r="K1022" s="138"/>
      <c r="L1022" s="139"/>
      <c r="M1022" s="140" t="str">
        <f t="shared" si="443"/>
        <v/>
      </c>
      <c r="N1022" s="534"/>
      <c r="O1022" s="534"/>
      <c r="Q1022" s="513">
        <f t="shared" si="448"/>
        <v>0</v>
      </c>
      <c r="R1022" s="499" t="str">
        <f t="shared" si="445"/>
        <v/>
      </c>
      <c r="T1022" s="522">
        <f t="shared" si="420"/>
        <v>0</v>
      </c>
      <c r="U1022" s="523">
        <f t="shared" si="421"/>
        <v>0</v>
      </c>
      <c r="V1022" s="522">
        <f t="shared" si="422"/>
        <v>0</v>
      </c>
      <c r="W1022" s="523">
        <f t="shared" si="423"/>
        <v>0</v>
      </c>
      <c r="X1022" s="522">
        <f t="shared" si="424"/>
        <v>0</v>
      </c>
      <c r="Y1022" s="523">
        <f t="shared" si="425"/>
        <v>0</v>
      </c>
      <c r="AA1022" s="517"/>
      <c r="AB1022" s="517" t="e">
        <f t="shared" si="446"/>
        <v>#VALUE!</v>
      </c>
      <c r="AC1022" s="524"/>
      <c r="AE1022" s="519"/>
      <c r="AF1022" s="519"/>
      <c r="AH1022" s="499" t="str">
        <f t="shared" si="426"/>
        <v/>
      </c>
    </row>
    <row r="1023" spans="1:34" x14ac:dyDescent="0.2">
      <c r="A1023" s="134"/>
      <c r="B1023" s="135" t="str">
        <f t="shared" si="447"/>
        <v/>
      </c>
      <c r="C1023" s="128" t="b">
        <f t="shared" si="440"/>
        <v>0</v>
      </c>
      <c r="D1023" s="136"/>
      <c r="E1023" s="143" t="b">
        <f t="shared" si="441"/>
        <v>0</v>
      </c>
      <c r="F1023" s="137" t="str">
        <f t="shared" si="442"/>
        <v/>
      </c>
      <c r="G1023" s="138"/>
      <c r="H1023" s="139"/>
      <c r="I1023" s="138"/>
      <c r="J1023" s="139"/>
      <c r="K1023" s="138"/>
      <c r="L1023" s="139"/>
      <c r="M1023" s="140" t="str">
        <f t="shared" si="443"/>
        <v/>
      </c>
      <c r="N1023" s="534"/>
      <c r="O1023" s="534"/>
      <c r="Q1023" s="513">
        <f t="shared" si="448"/>
        <v>0</v>
      </c>
      <c r="R1023" s="499" t="str">
        <f t="shared" si="445"/>
        <v/>
      </c>
      <c r="T1023" s="522">
        <f t="shared" si="420"/>
        <v>0</v>
      </c>
      <c r="U1023" s="523">
        <f t="shared" si="421"/>
        <v>0</v>
      </c>
      <c r="V1023" s="522">
        <f t="shared" si="422"/>
        <v>0</v>
      </c>
      <c r="W1023" s="523">
        <f t="shared" si="423"/>
        <v>0</v>
      </c>
      <c r="X1023" s="522">
        <f t="shared" si="424"/>
        <v>0</v>
      </c>
      <c r="Y1023" s="523">
        <f t="shared" si="425"/>
        <v>0</v>
      </c>
      <c r="AA1023" s="517"/>
      <c r="AB1023" s="517" t="e">
        <f t="shared" si="446"/>
        <v>#VALUE!</v>
      </c>
      <c r="AC1023" s="524"/>
      <c r="AE1023" s="519"/>
      <c r="AF1023" s="519"/>
      <c r="AH1023" s="499" t="str">
        <f t="shared" si="426"/>
        <v/>
      </c>
    </row>
    <row r="1024" spans="1:34" x14ac:dyDescent="0.2">
      <c r="A1024" s="134"/>
      <c r="B1024" s="135" t="str">
        <f t="shared" si="447"/>
        <v/>
      </c>
      <c r="C1024" s="128" t="b">
        <f t="shared" si="440"/>
        <v>0</v>
      </c>
      <c r="D1024" s="136"/>
      <c r="E1024" s="143" t="b">
        <f t="shared" si="441"/>
        <v>0</v>
      </c>
      <c r="F1024" s="137" t="str">
        <f t="shared" si="442"/>
        <v/>
      </c>
      <c r="G1024" s="138"/>
      <c r="H1024" s="139"/>
      <c r="I1024" s="138"/>
      <c r="J1024" s="139"/>
      <c r="K1024" s="138"/>
      <c r="L1024" s="139"/>
      <c r="M1024" s="140" t="str">
        <f t="shared" si="443"/>
        <v/>
      </c>
      <c r="N1024" s="534"/>
      <c r="O1024" s="534"/>
      <c r="Q1024" s="513">
        <f t="shared" si="448"/>
        <v>0</v>
      </c>
      <c r="R1024" s="499" t="str">
        <f t="shared" si="445"/>
        <v/>
      </c>
      <c r="T1024" s="522">
        <f t="shared" si="420"/>
        <v>0</v>
      </c>
      <c r="U1024" s="523">
        <f t="shared" si="421"/>
        <v>0</v>
      </c>
      <c r="V1024" s="522">
        <f t="shared" si="422"/>
        <v>0</v>
      </c>
      <c r="W1024" s="523">
        <f t="shared" si="423"/>
        <v>0</v>
      </c>
      <c r="X1024" s="522">
        <f t="shared" si="424"/>
        <v>0</v>
      </c>
      <c r="Y1024" s="523">
        <f t="shared" si="425"/>
        <v>0</v>
      </c>
      <c r="AA1024" s="517"/>
      <c r="AB1024" s="517" t="e">
        <f t="shared" si="446"/>
        <v>#VALUE!</v>
      </c>
      <c r="AC1024" s="524"/>
      <c r="AE1024" s="519"/>
      <c r="AF1024" s="519"/>
      <c r="AH1024" s="499" t="str">
        <f t="shared" si="426"/>
        <v/>
      </c>
    </row>
    <row r="1025" spans="1:34" x14ac:dyDescent="0.2">
      <c r="A1025" s="134"/>
      <c r="B1025" s="135" t="str">
        <f t="shared" si="447"/>
        <v/>
      </c>
      <c r="C1025" s="128" t="b">
        <f t="shared" si="440"/>
        <v>0</v>
      </c>
      <c r="D1025" s="136"/>
      <c r="E1025" s="143" t="b">
        <f t="shared" si="441"/>
        <v>0</v>
      </c>
      <c r="F1025" s="137" t="str">
        <f t="shared" si="442"/>
        <v/>
      </c>
      <c r="G1025" s="138"/>
      <c r="H1025" s="139"/>
      <c r="I1025" s="138"/>
      <c r="J1025" s="139"/>
      <c r="K1025" s="138"/>
      <c r="L1025" s="139"/>
      <c r="M1025" s="140" t="str">
        <f t="shared" si="443"/>
        <v/>
      </c>
      <c r="N1025" s="534"/>
      <c r="O1025" s="534"/>
      <c r="Q1025" s="513">
        <f t="shared" si="448"/>
        <v>0</v>
      </c>
      <c r="R1025" s="499" t="str">
        <f t="shared" si="445"/>
        <v/>
      </c>
      <c r="T1025" s="522">
        <f t="shared" si="420"/>
        <v>0</v>
      </c>
      <c r="U1025" s="523">
        <f t="shared" si="421"/>
        <v>0</v>
      </c>
      <c r="V1025" s="522">
        <f t="shared" si="422"/>
        <v>0</v>
      </c>
      <c r="W1025" s="523">
        <f t="shared" si="423"/>
        <v>0</v>
      </c>
      <c r="X1025" s="522">
        <f t="shared" si="424"/>
        <v>0</v>
      </c>
      <c r="Y1025" s="523">
        <f t="shared" si="425"/>
        <v>0</v>
      </c>
      <c r="AA1025" s="517"/>
      <c r="AB1025" s="517" t="e">
        <f t="shared" si="446"/>
        <v>#VALUE!</v>
      </c>
      <c r="AC1025" s="524"/>
      <c r="AE1025" s="519"/>
      <c r="AF1025" s="519"/>
      <c r="AH1025" s="499" t="str">
        <f t="shared" si="426"/>
        <v/>
      </c>
    </row>
    <row r="1026" spans="1:34" ht="13.5" thickBot="1" x14ac:dyDescent="0.25">
      <c r="A1026" s="179"/>
      <c r="B1026" s="135" t="str">
        <f t="shared" si="447"/>
        <v/>
      </c>
      <c r="C1026" s="128" t="b">
        <f t="shared" si="440"/>
        <v>0</v>
      </c>
      <c r="D1026" s="180"/>
      <c r="E1026" s="143" t="b">
        <f t="shared" si="441"/>
        <v>0</v>
      </c>
      <c r="F1026" s="137" t="str">
        <f t="shared" si="442"/>
        <v/>
      </c>
      <c r="G1026" s="138"/>
      <c r="H1026" s="139"/>
      <c r="I1026" s="138"/>
      <c r="J1026" s="139"/>
      <c r="K1026" s="138"/>
      <c r="L1026" s="139"/>
      <c r="M1026" s="140" t="str">
        <f t="shared" si="443"/>
        <v/>
      </c>
      <c r="N1026" s="534"/>
      <c r="O1026" s="534"/>
      <c r="Q1026" s="513">
        <f t="shared" si="448"/>
        <v>0</v>
      </c>
      <c r="R1026" s="499" t="str">
        <f t="shared" si="445"/>
        <v/>
      </c>
      <c r="T1026" s="522">
        <f t="shared" si="420"/>
        <v>0</v>
      </c>
      <c r="U1026" s="523">
        <f t="shared" si="421"/>
        <v>0</v>
      </c>
      <c r="V1026" s="522">
        <f t="shared" si="422"/>
        <v>0</v>
      </c>
      <c r="W1026" s="523">
        <f t="shared" si="423"/>
        <v>0</v>
      </c>
      <c r="X1026" s="522">
        <f t="shared" si="424"/>
        <v>0</v>
      </c>
      <c r="Y1026" s="523">
        <f t="shared" si="425"/>
        <v>0</v>
      </c>
      <c r="AA1026" s="517"/>
      <c r="AB1026" s="517" t="e">
        <f t="shared" si="446"/>
        <v>#VALUE!</v>
      </c>
      <c r="AC1026" s="524"/>
      <c r="AE1026" s="519"/>
      <c r="AF1026" s="519"/>
      <c r="AH1026" s="499" t="str">
        <f t="shared" si="426"/>
        <v/>
      </c>
    </row>
    <row r="1027" spans="1:34" ht="14.25" thickTop="1" thickBot="1" x14ac:dyDescent="0.25">
      <c r="A1027" s="170"/>
      <c r="B1027" s="171"/>
      <c r="C1027" s="172"/>
      <c r="D1027" s="173"/>
      <c r="E1027" s="173"/>
      <c r="F1027" s="174"/>
      <c r="G1027" s="175"/>
      <c r="H1027" s="175"/>
      <c r="I1027" s="175"/>
      <c r="J1027" s="175"/>
      <c r="K1027" s="175"/>
      <c r="L1027" s="175"/>
      <c r="M1027" s="176" t="str">
        <f>IF(SUM(G1027:L1027)&gt;0.00001,M1026+G1027-H1027+K1027-L1027,"")</f>
        <v/>
      </c>
      <c r="N1027" s="534"/>
      <c r="O1027" s="534"/>
      <c r="Q1027" s="513"/>
      <c r="T1027" s="522">
        <f t="shared" si="420"/>
        <v>0</v>
      </c>
      <c r="U1027" s="523">
        <f t="shared" si="421"/>
        <v>0</v>
      </c>
      <c r="V1027" s="522">
        <f t="shared" si="422"/>
        <v>0</v>
      </c>
      <c r="W1027" s="523">
        <f t="shared" si="423"/>
        <v>0</v>
      </c>
      <c r="X1027" s="522">
        <f t="shared" si="424"/>
        <v>0</v>
      </c>
      <c r="Y1027" s="523">
        <f t="shared" si="425"/>
        <v>0</v>
      </c>
      <c r="AA1027" s="517"/>
      <c r="AB1027" s="517"/>
      <c r="AC1027" s="530"/>
      <c r="AE1027" s="519"/>
      <c r="AF1027" s="519"/>
      <c r="AH1027" s="499" t="str">
        <f t="shared" si="426"/>
        <v/>
      </c>
    </row>
    <row r="1028" spans="1:34" ht="13.5" thickTop="1" x14ac:dyDescent="0.2">
      <c r="A1028" s="702" t="s">
        <v>15</v>
      </c>
      <c r="B1028" s="703"/>
      <c r="C1028" s="703"/>
      <c r="D1028" s="703"/>
      <c r="E1028" s="703"/>
      <c r="F1028" s="703"/>
      <c r="G1028" s="708" t="s">
        <v>9</v>
      </c>
      <c r="H1028" s="708"/>
      <c r="I1028" s="697" t="str">
        <f>I8</f>
        <v>BANCA XXXX</v>
      </c>
      <c r="J1028" s="698"/>
      <c r="K1028" s="696" t="str">
        <f>K8</f>
        <v>BANCA Agricola pop</v>
      </c>
      <c r="L1028" s="696"/>
      <c r="M1028" s="692" t="s">
        <v>7</v>
      </c>
      <c r="N1028" s="505"/>
      <c r="O1028" s="505"/>
      <c r="Q1028" s="513"/>
      <c r="T1028" s="522" t="str">
        <f t="shared" ref="T1028:T1091" si="449">IF(R1028="ee",G1028,IF(R1028="-u",G1028,IF(R1028="",G1028,IF(R1028="ra",G1028,IF(R1028="pr",G1028,"")))))</f>
        <v>C A S S A</v>
      </c>
      <c r="U1028" s="523">
        <f t="shared" ref="U1028:U1091" si="450">IF(R1028="uu",H1028,IF(R1028="-e",H1028,IF(R1028="",H1028,IF(R1028="rp",H1028,IF(R1028="ve",H1028,"")))))</f>
        <v>0</v>
      </c>
      <c r="V1028" s="522" t="str">
        <f t="shared" ref="V1028:V1091" si="451">IF(R1028="ee",I1028,IF(R1028="-u",I1028,IF(R1028="",I1028,IF(R1028="ra",I1028,IF(R1028="ve",I1028,"")))))</f>
        <v>BANCA XXXX</v>
      </c>
      <c r="W1028" s="523">
        <f t="shared" ref="W1028:W1091" si="452">IF(R1028="uu",J1028,IF(R1028="-e",J1028,IF(R1028="",J1028,IF(R1028="rp",J1028,IF(R1028="pr",J1028,"")))))</f>
        <v>0</v>
      </c>
      <c r="X1028" s="522" t="str">
        <f t="shared" ref="X1028:X1091" si="453">IF(R1028="ee",K1028,IF(R1028="-u",K1028,IF(R1028="",K1028,IF(R1028="ra",K1028,IF(R1028="ve",K1028,"")))))</f>
        <v>BANCA Agricola pop</v>
      </c>
      <c r="Y1028" s="523">
        <f t="shared" ref="Y1028:Y1091" si="454">IF(R1028="uu",L1028,IF(R1028="-e",L1028,IF(R1028="",L1028,IF(R1028="rp",L1028,IF(R1028="pr",L1028,"")))))</f>
        <v>0</v>
      </c>
      <c r="AA1028" s="517"/>
      <c r="AB1028" s="517"/>
      <c r="AC1028" s="530"/>
      <c r="AE1028" s="519"/>
      <c r="AF1028" s="519"/>
      <c r="AH1028" s="499" t="str">
        <f t="shared" ref="AH1028:AH1091" si="455">LEFT($AC1028,4)</f>
        <v/>
      </c>
    </row>
    <row r="1029" spans="1:34" x14ac:dyDescent="0.2">
      <c r="A1029" s="704"/>
      <c r="B1029" s="705"/>
      <c r="C1029" s="705"/>
      <c r="D1029" s="705"/>
      <c r="E1029" s="705"/>
      <c r="F1029" s="705"/>
      <c r="G1029" s="152" t="s">
        <v>2</v>
      </c>
      <c r="H1029" s="152" t="s">
        <v>3</v>
      </c>
      <c r="I1029" s="152" t="s">
        <v>2</v>
      </c>
      <c r="J1029" s="152" t="s">
        <v>3</v>
      </c>
      <c r="K1029" s="152" t="s">
        <v>2</v>
      </c>
      <c r="L1029" s="152" t="s">
        <v>3</v>
      </c>
      <c r="M1029" s="693"/>
      <c r="N1029" s="505"/>
      <c r="O1029" s="505"/>
      <c r="Q1029" s="513"/>
      <c r="T1029" s="522" t="str">
        <f t="shared" si="449"/>
        <v>ENTRATE</v>
      </c>
      <c r="U1029" s="523" t="str">
        <f t="shared" si="450"/>
        <v>USCITE</v>
      </c>
      <c r="V1029" s="522" t="str">
        <f t="shared" si="451"/>
        <v>ENTRATE</v>
      </c>
      <c r="W1029" s="523" t="str">
        <f t="shared" si="452"/>
        <v>USCITE</v>
      </c>
      <c r="X1029" s="522" t="str">
        <f t="shared" si="453"/>
        <v>ENTRATE</v>
      </c>
      <c r="Y1029" s="523" t="str">
        <f t="shared" si="454"/>
        <v>USCITE</v>
      </c>
      <c r="AA1029" s="517"/>
      <c r="AB1029" s="517"/>
      <c r="AC1029" s="530"/>
      <c r="AE1029" s="519"/>
      <c r="AF1029" s="519"/>
      <c r="AH1029" s="499" t="str">
        <f t="shared" si="455"/>
        <v/>
      </c>
    </row>
    <row r="1030" spans="1:34" x14ac:dyDescent="0.2">
      <c r="A1030" s="694" t="s">
        <v>12</v>
      </c>
      <c r="B1030" s="695"/>
      <c r="C1030" s="695"/>
      <c r="D1030" s="695"/>
      <c r="E1030" s="695"/>
      <c r="F1030" s="695"/>
      <c r="G1030" s="153">
        <f t="shared" ref="G1030:L1030" si="456">SUM(G1001:G1026)</f>
        <v>0</v>
      </c>
      <c r="H1030" s="153">
        <f t="shared" si="456"/>
        <v>0</v>
      </c>
      <c r="I1030" s="153">
        <f t="shared" si="456"/>
        <v>0</v>
      </c>
      <c r="J1030" s="153">
        <f t="shared" si="456"/>
        <v>0</v>
      </c>
      <c r="K1030" s="153">
        <f t="shared" si="456"/>
        <v>0</v>
      </c>
      <c r="L1030" s="153">
        <f t="shared" si="456"/>
        <v>0</v>
      </c>
      <c r="M1030" s="154">
        <f>G1030-H1030+I1030-J1030+K1030-L1030</f>
        <v>0</v>
      </c>
      <c r="N1030" s="534"/>
      <c r="O1030" s="534"/>
      <c r="Q1030" s="513"/>
      <c r="T1030" s="522">
        <f t="shared" si="449"/>
        <v>0</v>
      </c>
      <c r="U1030" s="523">
        <f t="shared" si="450"/>
        <v>0</v>
      </c>
      <c r="V1030" s="522">
        <f t="shared" si="451"/>
        <v>0</v>
      </c>
      <c r="W1030" s="523">
        <f t="shared" si="452"/>
        <v>0</v>
      </c>
      <c r="X1030" s="522">
        <f t="shared" si="453"/>
        <v>0</v>
      </c>
      <c r="Y1030" s="523">
        <f t="shared" si="454"/>
        <v>0</v>
      </c>
      <c r="AA1030" s="517"/>
      <c r="AB1030" s="517"/>
      <c r="AC1030" s="530"/>
      <c r="AE1030" s="519"/>
      <c r="AF1030" s="519"/>
      <c r="AH1030" s="499" t="str">
        <f t="shared" si="455"/>
        <v/>
      </c>
    </row>
    <row r="1031" spans="1:34" x14ac:dyDescent="0.2">
      <c r="A1031" s="694" t="s">
        <v>14</v>
      </c>
      <c r="B1031" s="695"/>
      <c r="C1031" s="695"/>
      <c r="D1031" s="695"/>
      <c r="E1031" s="695"/>
      <c r="F1031" s="695"/>
      <c r="G1031" s="153">
        <f t="shared" ref="G1031:M1031" si="457">G999</f>
        <v>434.24</v>
      </c>
      <c r="H1031" s="153">
        <f t="shared" si="457"/>
        <v>0</v>
      </c>
      <c r="I1031" s="153">
        <f t="shared" si="457"/>
        <v>17740.45</v>
      </c>
      <c r="J1031" s="153">
        <f t="shared" si="457"/>
        <v>29.94</v>
      </c>
      <c r="K1031" s="153">
        <f t="shared" si="457"/>
        <v>95.99</v>
      </c>
      <c r="L1031" s="153">
        <f t="shared" si="457"/>
        <v>0</v>
      </c>
      <c r="M1031" s="154">
        <f t="shared" si="457"/>
        <v>18240.740000000005</v>
      </c>
      <c r="N1031" s="534"/>
      <c r="O1031" s="534"/>
      <c r="Q1031" s="513"/>
      <c r="T1031" s="522">
        <f t="shared" si="449"/>
        <v>434.24</v>
      </c>
      <c r="U1031" s="523">
        <f t="shared" si="450"/>
        <v>0</v>
      </c>
      <c r="V1031" s="522">
        <f t="shared" si="451"/>
        <v>17740.45</v>
      </c>
      <c r="W1031" s="523">
        <f t="shared" si="452"/>
        <v>29.94</v>
      </c>
      <c r="X1031" s="522">
        <f t="shared" si="453"/>
        <v>95.99</v>
      </c>
      <c r="Y1031" s="523">
        <f t="shared" si="454"/>
        <v>0</v>
      </c>
      <c r="AA1031" s="517"/>
      <c r="AB1031" s="517"/>
      <c r="AC1031" s="530"/>
      <c r="AE1031" s="519"/>
      <c r="AF1031" s="519"/>
      <c r="AH1031" s="499" t="str">
        <f t="shared" si="455"/>
        <v/>
      </c>
    </row>
    <row r="1032" spans="1:34" x14ac:dyDescent="0.2">
      <c r="A1032" s="700" t="s">
        <v>13</v>
      </c>
      <c r="B1032" s="701"/>
      <c r="C1032" s="701"/>
      <c r="D1032" s="701"/>
      <c r="E1032" s="701"/>
      <c r="F1032" s="701"/>
      <c r="G1032" s="153">
        <f t="shared" ref="G1032:M1032" si="458">G1030+G1031</f>
        <v>434.24</v>
      </c>
      <c r="H1032" s="153">
        <f t="shared" si="458"/>
        <v>0</v>
      </c>
      <c r="I1032" s="153">
        <f t="shared" si="458"/>
        <v>17740.45</v>
      </c>
      <c r="J1032" s="153">
        <f t="shared" si="458"/>
        <v>29.94</v>
      </c>
      <c r="K1032" s="153">
        <f t="shared" si="458"/>
        <v>95.99</v>
      </c>
      <c r="L1032" s="153">
        <f t="shared" si="458"/>
        <v>0</v>
      </c>
      <c r="M1032" s="154">
        <f t="shared" si="458"/>
        <v>18240.740000000005</v>
      </c>
      <c r="N1032" s="534"/>
      <c r="O1032" s="534"/>
      <c r="Q1032" s="513"/>
      <c r="T1032" s="522">
        <f t="shared" si="449"/>
        <v>434.24</v>
      </c>
      <c r="U1032" s="523">
        <f t="shared" si="450"/>
        <v>0</v>
      </c>
      <c r="V1032" s="522">
        <f t="shared" si="451"/>
        <v>17740.45</v>
      </c>
      <c r="W1032" s="523">
        <f t="shared" si="452"/>
        <v>29.94</v>
      </c>
      <c r="X1032" s="522">
        <f t="shared" si="453"/>
        <v>95.99</v>
      </c>
      <c r="Y1032" s="523">
        <f t="shared" si="454"/>
        <v>0</v>
      </c>
      <c r="AA1032" s="517"/>
      <c r="AB1032" s="517"/>
      <c r="AC1032" s="530"/>
      <c r="AE1032" s="519"/>
      <c r="AF1032" s="519"/>
      <c r="AH1032" s="499" t="str">
        <f t="shared" si="455"/>
        <v/>
      </c>
    </row>
    <row r="1033" spans="1:34" ht="13.5" thickBot="1" x14ac:dyDescent="0.25">
      <c r="A1033" s="706" t="s">
        <v>16</v>
      </c>
      <c r="B1033" s="707"/>
      <c r="C1033" s="707"/>
      <c r="D1033" s="707"/>
      <c r="E1033" s="707"/>
      <c r="F1033" s="707"/>
      <c r="G1033" s="699">
        <f>G1032-H1032</f>
        <v>434.24</v>
      </c>
      <c r="H1033" s="699"/>
      <c r="I1033" s="699">
        <f>I1032-J1032</f>
        <v>17710.510000000002</v>
      </c>
      <c r="J1033" s="699"/>
      <c r="K1033" s="699">
        <f>K1032-L1032</f>
        <v>95.99</v>
      </c>
      <c r="L1033" s="699"/>
      <c r="M1033" s="155">
        <f>G1033+I1033+K1033</f>
        <v>18240.740000000005</v>
      </c>
      <c r="N1033" s="536"/>
      <c r="O1033" s="536"/>
      <c r="Q1033" s="513"/>
      <c r="T1033" s="522">
        <f t="shared" si="449"/>
        <v>434.24</v>
      </c>
      <c r="U1033" s="523">
        <f t="shared" si="450"/>
        <v>0</v>
      </c>
      <c r="V1033" s="522">
        <f t="shared" si="451"/>
        <v>17710.510000000002</v>
      </c>
      <c r="W1033" s="523">
        <f t="shared" si="452"/>
        <v>0</v>
      </c>
      <c r="X1033" s="522">
        <f t="shared" si="453"/>
        <v>95.99</v>
      </c>
      <c r="Y1033" s="523">
        <f t="shared" si="454"/>
        <v>0</v>
      </c>
      <c r="AA1033" s="517"/>
      <c r="AB1033" s="517"/>
      <c r="AC1033" s="530"/>
      <c r="AE1033" s="519"/>
      <c r="AF1033" s="519"/>
      <c r="AH1033" s="499" t="str">
        <f t="shared" si="455"/>
        <v/>
      </c>
    </row>
    <row r="1034" spans="1:34" ht="13.5" thickTop="1" x14ac:dyDescent="0.2">
      <c r="A1034" s="160"/>
      <c r="B1034" s="156" t="str">
        <f>IF(Q1034&gt;0.00001,B1026+1,"")</f>
        <v/>
      </c>
      <c r="C1034" s="128" t="b">
        <f t="shared" ref="C1034:C1059" si="459">IF(G1034+I1034+K1034&gt;0,"e",IF(H1034+J1034+L1034&gt;0,"u",IF(G1034+H1034+I1034+J1034+K1034+L1034&lt;0,"")))</f>
        <v>0</v>
      </c>
      <c r="D1034" s="161"/>
      <c r="E1034" s="143" t="b">
        <f t="shared" ref="E1034:E1059" si="460">IF(Q1034&gt;0.0001,1)</f>
        <v>0</v>
      </c>
      <c r="F1034" s="137" t="str">
        <f t="shared" ref="F1034:F1059" si="461">AH1034</f>
        <v/>
      </c>
      <c r="G1034" s="157"/>
      <c r="H1034" s="158"/>
      <c r="I1034" s="157"/>
      <c r="J1034" s="158"/>
      <c r="K1034" s="157"/>
      <c r="L1034" s="158"/>
      <c r="M1034" s="159" t="str">
        <f t="shared" ref="M1034:M1059" si="462">IF(SUM(G1034:L1034)&gt;0.00001,M1033+G1034-H1034+I1034-J1034+K1034-L1034,"")</f>
        <v/>
      </c>
      <c r="N1034" s="534"/>
      <c r="O1034" s="534"/>
      <c r="Q1034" s="513">
        <f t="shared" ref="Q1034:Q1057" si="463">SUM(G1034:L1034)</f>
        <v>0</v>
      </c>
      <c r="R1034" s="499" t="str">
        <f t="shared" ref="R1034:R1059" si="464">LEFT(F1034,2)</f>
        <v/>
      </c>
      <c r="T1034" s="522">
        <f t="shared" si="449"/>
        <v>0</v>
      </c>
      <c r="U1034" s="523">
        <f t="shared" si="450"/>
        <v>0</v>
      </c>
      <c r="V1034" s="522">
        <f t="shared" si="451"/>
        <v>0</v>
      </c>
      <c r="W1034" s="523">
        <f t="shared" si="452"/>
        <v>0</v>
      </c>
      <c r="X1034" s="522">
        <f t="shared" si="453"/>
        <v>0</v>
      </c>
      <c r="Y1034" s="523">
        <f t="shared" si="454"/>
        <v>0</v>
      </c>
      <c r="AA1034" s="517"/>
      <c r="AB1034" s="517" t="e">
        <f t="shared" ref="AB1034:AB1059" si="465">$AA$11+M1034</f>
        <v>#VALUE!</v>
      </c>
      <c r="AC1034" s="524"/>
      <c r="AE1034" s="519"/>
      <c r="AF1034" s="519"/>
      <c r="AH1034" s="499" t="str">
        <f t="shared" si="455"/>
        <v/>
      </c>
    </row>
    <row r="1035" spans="1:34" x14ac:dyDescent="0.2">
      <c r="A1035" s="134"/>
      <c r="B1035" s="135" t="str">
        <f t="shared" ref="B1035:B1059" si="466">IF(Q1035&gt;0.00001,B1034+1,"")</f>
        <v/>
      </c>
      <c r="C1035" s="128" t="b">
        <f t="shared" si="459"/>
        <v>0</v>
      </c>
      <c r="D1035" s="136"/>
      <c r="E1035" s="143" t="b">
        <f t="shared" si="460"/>
        <v>0</v>
      </c>
      <c r="F1035" s="137" t="str">
        <f t="shared" si="461"/>
        <v/>
      </c>
      <c r="G1035" s="138"/>
      <c r="H1035" s="139"/>
      <c r="I1035" s="138"/>
      <c r="J1035" s="139"/>
      <c r="K1035" s="138"/>
      <c r="L1035" s="139"/>
      <c r="M1035" s="140" t="str">
        <f t="shared" si="462"/>
        <v/>
      </c>
      <c r="N1035" s="534"/>
      <c r="O1035" s="534"/>
      <c r="Q1035" s="513">
        <f t="shared" si="463"/>
        <v>0</v>
      </c>
      <c r="R1035" s="499" t="str">
        <f t="shared" si="464"/>
        <v/>
      </c>
      <c r="T1035" s="522">
        <f t="shared" si="449"/>
        <v>0</v>
      </c>
      <c r="U1035" s="523">
        <f t="shared" si="450"/>
        <v>0</v>
      </c>
      <c r="V1035" s="522">
        <f t="shared" si="451"/>
        <v>0</v>
      </c>
      <c r="W1035" s="523">
        <f t="shared" si="452"/>
        <v>0</v>
      </c>
      <c r="X1035" s="522">
        <f t="shared" si="453"/>
        <v>0</v>
      </c>
      <c r="Y1035" s="523">
        <f t="shared" si="454"/>
        <v>0</v>
      </c>
      <c r="AA1035" s="517"/>
      <c r="AB1035" s="517" t="e">
        <f t="shared" si="465"/>
        <v>#VALUE!</v>
      </c>
      <c r="AC1035" s="524"/>
      <c r="AE1035" s="519"/>
      <c r="AF1035" s="519"/>
      <c r="AH1035" s="499" t="str">
        <f t="shared" si="455"/>
        <v/>
      </c>
    </row>
    <row r="1036" spans="1:34" x14ac:dyDescent="0.2">
      <c r="A1036" s="134"/>
      <c r="B1036" s="135" t="str">
        <f t="shared" si="466"/>
        <v/>
      </c>
      <c r="C1036" s="128" t="b">
        <f t="shared" si="459"/>
        <v>0</v>
      </c>
      <c r="D1036" s="136"/>
      <c r="E1036" s="143" t="b">
        <f t="shared" si="460"/>
        <v>0</v>
      </c>
      <c r="F1036" s="137" t="str">
        <f t="shared" si="461"/>
        <v/>
      </c>
      <c r="G1036" s="138"/>
      <c r="H1036" s="139"/>
      <c r="I1036" s="138"/>
      <c r="J1036" s="139"/>
      <c r="K1036" s="138"/>
      <c r="L1036" s="139"/>
      <c r="M1036" s="140" t="str">
        <f t="shared" si="462"/>
        <v/>
      </c>
      <c r="N1036" s="534"/>
      <c r="O1036" s="534"/>
      <c r="Q1036" s="513">
        <f t="shared" si="463"/>
        <v>0</v>
      </c>
      <c r="R1036" s="499" t="str">
        <f t="shared" si="464"/>
        <v/>
      </c>
      <c r="T1036" s="522">
        <f t="shared" si="449"/>
        <v>0</v>
      </c>
      <c r="U1036" s="523">
        <f t="shared" si="450"/>
        <v>0</v>
      </c>
      <c r="V1036" s="522">
        <f t="shared" si="451"/>
        <v>0</v>
      </c>
      <c r="W1036" s="523">
        <f t="shared" si="452"/>
        <v>0</v>
      </c>
      <c r="X1036" s="522">
        <f t="shared" si="453"/>
        <v>0</v>
      </c>
      <c r="Y1036" s="523">
        <f t="shared" si="454"/>
        <v>0</v>
      </c>
      <c r="AA1036" s="517"/>
      <c r="AB1036" s="517" t="e">
        <f t="shared" si="465"/>
        <v>#VALUE!</v>
      </c>
      <c r="AC1036" s="524"/>
      <c r="AE1036" s="519"/>
      <c r="AF1036" s="519"/>
      <c r="AH1036" s="499" t="str">
        <f t="shared" si="455"/>
        <v/>
      </c>
    </row>
    <row r="1037" spans="1:34" x14ac:dyDescent="0.2">
      <c r="A1037" s="134"/>
      <c r="B1037" s="135" t="str">
        <f t="shared" si="466"/>
        <v/>
      </c>
      <c r="C1037" s="128" t="b">
        <f t="shared" si="459"/>
        <v>0</v>
      </c>
      <c r="D1037" s="136"/>
      <c r="E1037" s="143" t="b">
        <f t="shared" si="460"/>
        <v>0</v>
      </c>
      <c r="F1037" s="137" t="str">
        <f t="shared" si="461"/>
        <v/>
      </c>
      <c r="G1037" s="138"/>
      <c r="H1037" s="139"/>
      <c r="I1037" s="138"/>
      <c r="J1037" s="139"/>
      <c r="K1037" s="138"/>
      <c r="L1037" s="139"/>
      <c r="M1037" s="140" t="str">
        <f t="shared" si="462"/>
        <v/>
      </c>
      <c r="N1037" s="534"/>
      <c r="O1037" s="534"/>
      <c r="Q1037" s="513">
        <f t="shared" si="463"/>
        <v>0</v>
      </c>
      <c r="R1037" s="499" t="str">
        <f t="shared" si="464"/>
        <v/>
      </c>
      <c r="T1037" s="522">
        <f t="shared" si="449"/>
        <v>0</v>
      </c>
      <c r="U1037" s="523">
        <f t="shared" si="450"/>
        <v>0</v>
      </c>
      <c r="V1037" s="522">
        <f t="shared" si="451"/>
        <v>0</v>
      </c>
      <c r="W1037" s="523">
        <f t="shared" si="452"/>
        <v>0</v>
      </c>
      <c r="X1037" s="522">
        <f t="shared" si="453"/>
        <v>0</v>
      </c>
      <c r="Y1037" s="523">
        <f t="shared" si="454"/>
        <v>0</v>
      </c>
      <c r="AA1037" s="517"/>
      <c r="AB1037" s="517" t="e">
        <f t="shared" si="465"/>
        <v>#VALUE!</v>
      </c>
      <c r="AC1037" s="524"/>
      <c r="AE1037" s="519"/>
      <c r="AF1037" s="519"/>
      <c r="AH1037" s="499" t="str">
        <f t="shared" si="455"/>
        <v/>
      </c>
    </row>
    <row r="1038" spans="1:34" x14ac:dyDescent="0.2">
      <c r="A1038" s="134"/>
      <c r="B1038" s="135" t="str">
        <f t="shared" si="466"/>
        <v/>
      </c>
      <c r="C1038" s="128" t="b">
        <f t="shared" si="459"/>
        <v>0</v>
      </c>
      <c r="D1038" s="136"/>
      <c r="E1038" s="143" t="b">
        <f t="shared" si="460"/>
        <v>0</v>
      </c>
      <c r="F1038" s="137" t="str">
        <f t="shared" si="461"/>
        <v/>
      </c>
      <c r="G1038" s="138"/>
      <c r="H1038" s="139"/>
      <c r="I1038" s="138"/>
      <c r="J1038" s="139"/>
      <c r="K1038" s="138"/>
      <c r="L1038" s="139"/>
      <c r="M1038" s="140" t="str">
        <f t="shared" si="462"/>
        <v/>
      </c>
      <c r="N1038" s="534"/>
      <c r="O1038" s="534"/>
      <c r="Q1038" s="513">
        <f t="shared" si="463"/>
        <v>0</v>
      </c>
      <c r="R1038" s="499" t="str">
        <f t="shared" si="464"/>
        <v/>
      </c>
      <c r="T1038" s="522">
        <f t="shared" si="449"/>
        <v>0</v>
      </c>
      <c r="U1038" s="523">
        <f t="shared" si="450"/>
        <v>0</v>
      </c>
      <c r="V1038" s="522">
        <f t="shared" si="451"/>
        <v>0</v>
      </c>
      <c r="W1038" s="523">
        <f t="shared" si="452"/>
        <v>0</v>
      </c>
      <c r="X1038" s="522">
        <f t="shared" si="453"/>
        <v>0</v>
      </c>
      <c r="Y1038" s="523">
        <f t="shared" si="454"/>
        <v>0</v>
      </c>
      <c r="AA1038" s="517"/>
      <c r="AB1038" s="517" t="e">
        <f t="shared" si="465"/>
        <v>#VALUE!</v>
      </c>
      <c r="AC1038" s="524"/>
      <c r="AE1038" s="519"/>
      <c r="AF1038" s="519"/>
      <c r="AH1038" s="499" t="str">
        <f t="shared" si="455"/>
        <v/>
      </c>
    </row>
    <row r="1039" spans="1:34" x14ac:dyDescent="0.2">
      <c r="A1039" s="134"/>
      <c r="B1039" s="135" t="str">
        <f t="shared" si="466"/>
        <v/>
      </c>
      <c r="C1039" s="128" t="b">
        <f t="shared" si="459"/>
        <v>0</v>
      </c>
      <c r="D1039" s="136"/>
      <c r="E1039" s="143" t="b">
        <f t="shared" si="460"/>
        <v>0</v>
      </c>
      <c r="F1039" s="137" t="str">
        <f t="shared" si="461"/>
        <v/>
      </c>
      <c r="G1039" s="138"/>
      <c r="H1039" s="139"/>
      <c r="I1039" s="138"/>
      <c r="J1039" s="139"/>
      <c r="K1039" s="138"/>
      <c r="L1039" s="139"/>
      <c r="M1039" s="140" t="str">
        <f t="shared" si="462"/>
        <v/>
      </c>
      <c r="N1039" s="534"/>
      <c r="O1039" s="534"/>
      <c r="Q1039" s="513">
        <f t="shared" si="463"/>
        <v>0</v>
      </c>
      <c r="R1039" s="499" t="str">
        <f t="shared" si="464"/>
        <v/>
      </c>
      <c r="T1039" s="522">
        <f t="shared" si="449"/>
        <v>0</v>
      </c>
      <c r="U1039" s="523">
        <f t="shared" si="450"/>
        <v>0</v>
      </c>
      <c r="V1039" s="522">
        <f t="shared" si="451"/>
        <v>0</v>
      </c>
      <c r="W1039" s="523">
        <f t="shared" si="452"/>
        <v>0</v>
      </c>
      <c r="X1039" s="522">
        <f t="shared" si="453"/>
        <v>0</v>
      </c>
      <c r="Y1039" s="523">
        <f t="shared" si="454"/>
        <v>0</v>
      </c>
      <c r="AA1039" s="517"/>
      <c r="AB1039" s="517" t="e">
        <f t="shared" si="465"/>
        <v>#VALUE!</v>
      </c>
      <c r="AC1039" s="524"/>
      <c r="AE1039" s="519"/>
      <c r="AF1039" s="519"/>
      <c r="AH1039" s="499" t="str">
        <f t="shared" si="455"/>
        <v/>
      </c>
    </row>
    <row r="1040" spans="1:34" x14ac:dyDescent="0.2">
      <c r="A1040" s="134"/>
      <c r="B1040" s="135" t="str">
        <f t="shared" si="466"/>
        <v/>
      </c>
      <c r="C1040" s="128" t="b">
        <f t="shared" si="459"/>
        <v>0</v>
      </c>
      <c r="D1040" s="136"/>
      <c r="E1040" s="143" t="b">
        <f t="shared" si="460"/>
        <v>0</v>
      </c>
      <c r="F1040" s="137" t="str">
        <f t="shared" si="461"/>
        <v/>
      </c>
      <c r="G1040" s="138"/>
      <c r="H1040" s="139"/>
      <c r="I1040" s="138"/>
      <c r="J1040" s="139"/>
      <c r="K1040" s="138"/>
      <c r="L1040" s="139"/>
      <c r="M1040" s="140" t="str">
        <f t="shared" si="462"/>
        <v/>
      </c>
      <c r="N1040" s="534"/>
      <c r="O1040" s="534"/>
      <c r="Q1040" s="513">
        <f t="shared" si="463"/>
        <v>0</v>
      </c>
      <c r="R1040" s="499" t="str">
        <f t="shared" si="464"/>
        <v/>
      </c>
      <c r="T1040" s="522">
        <f t="shared" si="449"/>
        <v>0</v>
      </c>
      <c r="U1040" s="523">
        <f t="shared" si="450"/>
        <v>0</v>
      </c>
      <c r="V1040" s="522">
        <f t="shared" si="451"/>
        <v>0</v>
      </c>
      <c r="W1040" s="523">
        <f t="shared" si="452"/>
        <v>0</v>
      </c>
      <c r="X1040" s="522">
        <f t="shared" si="453"/>
        <v>0</v>
      </c>
      <c r="Y1040" s="523">
        <f t="shared" si="454"/>
        <v>0</v>
      </c>
      <c r="AA1040" s="517"/>
      <c r="AB1040" s="517" t="e">
        <f t="shared" si="465"/>
        <v>#VALUE!</v>
      </c>
      <c r="AC1040" s="524"/>
      <c r="AE1040" s="519"/>
      <c r="AF1040" s="519"/>
      <c r="AH1040" s="499" t="str">
        <f t="shared" si="455"/>
        <v/>
      </c>
    </row>
    <row r="1041" spans="1:34" x14ac:dyDescent="0.2">
      <c r="A1041" s="134"/>
      <c r="B1041" s="135" t="str">
        <f t="shared" si="466"/>
        <v/>
      </c>
      <c r="C1041" s="128" t="b">
        <f t="shared" si="459"/>
        <v>0</v>
      </c>
      <c r="D1041" s="136"/>
      <c r="E1041" s="143" t="b">
        <f t="shared" si="460"/>
        <v>0</v>
      </c>
      <c r="F1041" s="137" t="str">
        <f t="shared" si="461"/>
        <v/>
      </c>
      <c r="G1041" s="138"/>
      <c r="H1041" s="139"/>
      <c r="I1041" s="138"/>
      <c r="J1041" s="139"/>
      <c r="K1041" s="138"/>
      <c r="L1041" s="139"/>
      <c r="M1041" s="140" t="str">
        <f t="shared" si="462"/>
        <v/>
      </c>
      <c r="N1041" s="534"/>
      <c r="O1041" s="534"/>
      <c r="Q1041" s="513">
        <f t="shared" si="463"/>
        <v>0</v>
      </c>
      <c r="R1041" s="499" t="str">
        <f t="shared" si="464"/>
        <v/>
      </c>
      <c r="T1041" s="522">
        <f t="shared" si="449"/>
        <v>0</v>
      </c>
      <c r="U1041" s="523">
        <f t="shared" si="450"/>
        <v>0</v>
      </c>
      <c r="V1041" s="522">
        <f t="shared" si="451"/>
        <v>0</v>
      </c>
      <c r="W1041" s="523">
        <f t="shared" si="452"/>
        <v>0</v>
      </c>
      <c r="X1041" s="522">
        <f t="shared" si="453"/>
        <v>0</v>
      </c>
      <c r="Y1041" s="523">
        <f t="shared" si="454"/>
        <v>0</v>
      </c>
      <c r="AA1041" s="517"/>
      <c r="AB1041" s="517" t="e">
        <f t="shared" si="465"/>
        <v>#VALUE!</v>
      </c>
      <c r="AC1041" s="524"/>
      <c r="AE1041" s="519"/>
      <c r="AF1041" s="519"/>
      <c r="AH1041" s="499" t="str">
        <f t="shared" si="455"/>
        <v/>
      </c>
    </row>
    <row r="1042" spans="1:34" x14ac:dyDescent="0.2">
      <c r="A1042" s="134"/>
      <c r="B1042" s="135" t="str">
        <f t="shared" si="466"/>
        <v/>
      </c>
      <c r="C1042" s="128" t="b">
        <f t="shared" si="459"/>
        <v>0</v>
      </c>
      <c r="D1042" s="136"/>
      <c r="E1042" s="143" t="b">
        <f t="shared" si="460"/>
        <v>0</v>
      </c>
      <c r="F1042" s="137" t="str">
        <f t="shared" si="461"/>
        <v/>
      </c>
      <c r="G1042" s="138"/>
      <c r="H1042" s="139"/>
      <c r="I1042" s="138"/>
      <c r="J1042" s="139"/>
      <c r="K1042" s="138"/>
      <c r="L1042" s="139"/>
      <c r="M1042" s="140" t="str">
        <f t="shared" si="462"/>
        <v/>
      </c>
      <c r="N1042" s="534"/>
      <c r="O1042" s="534"/>
      <c r="Q1042" s="513">
        <f t="shared" si="463"/>
        <v>0</v>
      </c>
      <c r="R1042" s="499" t="str">
        <f t="shared" si="464"/>
        <v/>
      </c>
      <c r="T1042" s="522">
        <f t="shared" si="449"/>
        <v>0</v>
      </c>
      <c r="U1042" s="523">
        <f t="shared" si="450"/>
        <v>0</v>
      </c>
      <c r="V1042" s="522">
        <f t="shared" si="451"/>
        <v>0</v>
      </c>
      <c r="W1042" s="523">
        <f t="shared" si="452"/>
        <v>0</v>
      </c>
      <c r="X1042" s="522">
        <f t="shared" si="453"/>
        <v>0</v>
      </c>
      <c r="Y1042" s="523">
        <f t="shared" si="454"/>
        <v>0</v>
      </c>
      <c r="AA1042" s="517"/>
      <c r="AB1042" s="517" t="e">
        <f t="shared" si="465"/>
        <v>#VALUE!</v>
      </c>
      <c r="AC1042" s="524"/>
      <c r="AE1042" s="519"/>
      <c r="AF1042" s="519"/>
      <c r="AH1042" s="499" t="str">
        <f t="shared" si="455"/>
        <v/>
      </c>
    </row>
    <row r="1043" spans="1:34" x14ac:dyDescent="0.2">
      <c r="A1043" s="134"/>
      <c r="B1043" s="135" t="str">
        <f t="shared" si="466"/>
        <v/>
      </c>
      <c r="C1043" s="128" t="b">
        <f t="shared" si="459"/>
        <v>0</v>
      </c>
      <c r="D1043" s="136"/>
      <c r="E1043" s="143" t="b">
        <f t="shared" si="460"/>
        <v>0</v>
      </c>
      <c r="F1043" s="137" t="str">
        <f t="shared" si="461"/>
        <v/>
      </c>
      <c r="G1043" s="138"/>
      <c r="H1043" s="139"/>
      <c r="I1043" s="138"/>
      <c r="J1043" s="139"/>
      <c r="K1043" s="138"/>
      <c r="L1043" s="139"/>
      <c r="M1043" s="140" t="str">
        <f t="shared" si="462"/>
        <v/>
      </c>
      <c r="N1043" s="534"/>
      <c r="O1043" s="534"/>
      <c r="Q1043" s="513">
        <f t="shared" si="463"/>
        <v>0</v>
      </c>
      <c r="R1043" s="499" t="str">
        <f t="shared" si="464"/>
        <v/>
      </c>
      <c r="T1043" s="522">
        <f t="shared" si="449"/>
        <v>0</v>
      </c>
      <c r="U1043" s="523">
        <f t="shared" si="450"/>
        <v>0</v>
      </c>
      <c r="V1043" s="522">
        <f t="shared" si="451"/>
        <v>0</v>
      </c>
      <c r="W1043" s="523">
        <f t="shared" si="452"/>
        <v>0</v>
      </c>
      <c r="X1043" s="522">
        <f t="shared" si="453"/>
        <v>0</v>
      </c>
      <c r="Y1043" s="523">
        <f t="shared" si="454"/>
        <v>0</v>
      </c>
      <c r="AA1043" s="517"/>
      <c r="AB1043" s="517" t="e">
        <f t="shared" si="465"/>
        <v>#VALUE!</v>
      </c>
      <c r="AC1043" s="524"/>
      <c r="AE1043" s="519"/>
      <c r="AF1043" s="519"/>
      <c r="AH1043" s="499" t="str">
        <f t="shared" si="455"/>
        <v/>
      </c>
    </row>
    <row r="1044" spans="1:34" x14ac:dyDescent="0.2">
      <c r="A1044" s="134"/>
      <c r="B1044" s="135" t="str">
        <f t="shared" si="466"/>
        <v/>
      </c>
      <c r="C1044" s="128" t="b">
        <f t="shared" si="459"/>
        <v>0</v>
      </c>
      <c r="D1044" s="136"/>
      <c r="E1044" s="143" t="b">
        <f t="shared" si="460"/>
        <v>0</v>
      </c>
      <c r="F1044" s="137" t="str">
        <f t="shared" si="461"/>
        <v/>
      </c>
      <c r="G1044" s="138"/>
      <c r="H1044" s="139"/>
      <c r="I1044" s="138"/>
      <c r="J1044" s="139"/>
      <c r="K1044" s="138"/>
      <c r="L1044" s="139"/>
      <c r="M1044" s="140" t="str">
        <f t="shared" si="462"/>
        <v/>
      </c>
      <c r="N1044" s="534"/>
      <c r="O1044" s="534"/>
      <c r="Q1044" s="513">
        <f t="shared" si="463"/>
        <v>0</v>
      </c>
      <c r="R1044" s="499" t="str">
        <f t="shared" si="464"/>
        <v/>
      </c>
      <c r="T1044" s="522">
        <f t="shared" si="449"/>
        <v>0</v>
      </c>
      <c r="U1044" s="523">
        <f t="shared" si="450"/>
        <v>0</v>
      </c>
      <c r="V1044" s="522">
        <f t="shared" si="451"/>
        <v>0</v>
      </c>
      <c r="W1044" s="523">
        <f t="shared" si="452"/>
        <v>0</v>
      </c>
      <c r="X1044" s="522">
        <f t="shared" si="453"/>
        <v>0</v>
      </c>
      <c r="Y1044" s="523">
        <f t="shared" si="454"/>
        <v>0</v>
      </c>
      <c r="AA1044" s="517"/>
      <c r="AB1044" s="517" t="e">
        <f t="shared" si="465"/>
        <v>#VALUE!</v>
      </c>
      <c r="AC1044" s="524"/>
      <c r="AE1044" s="519"/>
      <c r="AF1044" s="519"/>
      <c r="AH1044" s="499" t="str">
        <f t="shared" si="455"/>
        <v/>
      </c>
    </row>
    <row r="1045" spans="1:34" x14ac:dyDescent="0.2">
      <c r="A1045" s="134"/>
      <c r="B1045" s="135" t="str">
        <f t="shared" si="466"/>
        <v/>
      </c>
      <c r="C1045" s="128" t="b">
        <f t="shared" si="459"/>
        <v>0</v>
      </c>
      <c r="D1045" s="136"/>
      <c r="E1045" s="143" t="b">
        <f t="shared" si="460"/>
        <v>0</v>
      </c>
      <c r="F1045" s="137" t="str">
        <f t="shared" si="461"/>
        <v/>
      </c>
      <c r="G1045" s="138"/>
      <c r="H1045" s="139"/>
      <c r="I1045" s="138"/>
      <c r="J1045" s="139"/>
      <c r="K1045" s="138"/>
      <c r="L1045" s="139"/>
      <c r="M1045" s="140" t="str">
        <f t="shared" si="462"/>
        <v/>
      </c>
      <c r="N1045" s="534"/>
      <c r="O1045" s="534"/>
      <c r="Q1045" s="513">
        <f t="shared" si="463"/>
        <v>0</v>
      </c>
      <c r="R1045" s="499" t="str">
        <f t="shared" si="464"/>
        <v/>
      </c>
      <c r="T1045" s="522">
        <f t="shared" si="449"/>
        <v>0</v>
      </c>
      <c r="U1045" s="523">
        <f t="shared" si="450"/>
        <v>0</v>
      </c>
      <c r="V1045" s="522">
        <f t="shared" si="451"/>
        <v>0</v>
      </c>
      <c r="W1045" s="523">
        <f t="shared" si="452"/>
        <v>0</v>
      </c>
      <c r="X1045" s="522">
        <f t="shared" si="453"/>
        <v>0</v>
      </c>
      <c r="Y1045" s="523">
        <f t="shared" si="454"/>
        <v>0</v>
      </c>
      <c r="AA1045" s="517"/>
      <c r="AB1045" s="517" t="e">
        <f t="shared" si="465"/>
        <v>#VALUE!</v>
      </c>
      <c r="AC1045" s="524"/>
      <c r="AE1045" s="519"/>
      <c r="AF1045" s="519"/>
      <c r="AH1045" s="499" t="str">
        <f t="shared" si="455"/>
        <v/>
      </c>
    </row>
    <row r="1046" spans="1:34" x14ac:dyDescent="0.2">
      <c r="A1046" s="134"/>
      <c r="B1046" s="135" t="str">
        <f t="shared" si="466"/>
        <v/>
      </c>
      <c r="C1046" s="128" t="b">
        <f t="shared" si="459"/>
        <v>0</v>
      </c>
      <c r="D1046" s="136"/>
      <c r="E1046" s="143" t="b">
        <f t="shared" si="460"/>
        <v>0</v>
      </c>
      <c r="F1046" s="137" t="str">
        <f t="shared" si="461"/>
        <v/>
      </c>
      <c r="G1046" s="138"/>
      <c r="H1046" s="139"/>
      <c r="I1046" s="138"/>
      <c r="J1046" s="139"/>
      <c r="K1046" s="138"/>
      <c r="L1046" s="139"/>
      <c r="M1046" s="140" t="str">
        <f t="shared" si="462"/>
        <v/>
      </c>
      <c r="N1046" s="534"/>
      <c r="O1046" s="534"/>
      <c r="Q1046" s="513">
        <f t="shared" si="463"/>
        <v>0</v>
      </c>
      <c r="R1046" s="499" t="str">
        <f t="shared" si="464"/>
        <v/>
      </c>
      <c r="T1046" s="522">
        <f t="shared" si="449"/>
        <v>0</v>
      </c>
      <c r="U1046" s="523">
        <f t="shared" si="450"/>
        <v>0</v>
      </c>
      <c r="V1046" s="522">
        <f t="shared" si="451"/>
        <v>0</v>
      </c>
      <c r="W1046" s="523">
        <f t="shared" si="452"/>
        <v>0</v>
      </c>
      <c r="X1046" s="522">
        <f t="shared" si="453"/>
        <v>0</v>
      </c>
      <c r="Y1046" s="523">
        <f t="shared" si="454"/>
        <v>0</v>
      </c>
      <c r="AA1046" s="517"/>
      <c r="AB1046" s="517" t="e">
        <f t="shared" si="465"/>
        <v>#VALUE!</v>
      </c>
      <c r="AC1046" s="524"/>
      <c r="AE1046" s="519"/>
      <c r="AF1046" s="519"/>
      <c r="AH1046" s="499" t="str">
        <f t="shared" si="455"/>
        <v/>
      </c>
    </row>
    <row r="1047" spans="1:34" x14ac:dyDescent="0.2">
      <c r="A1047" s="134"/>
      <c r="B1047" s="135" t="str">
        <f t="shared" si="466"/>
        <v/>
      </c>
      <c r="C1047" s="128" t="b">
        <f t="shared" si="459"/>
        <v>0</v>
      </c>
      <c r="D1047" s="136"/>
      <c r="E1047" s="143" t="b">
        <f t="shared" si="460"/>
        <v>0</v>
      </c>
      <c r="F1047" s="137" t="str">
        <f t="shared" si="461"/>
        <v/>
      </c>
      <c r="G1047" s="138"/>
      <c r="H1047" s="139"/>
      <c r="I1047" s="138"/>
      <c r="J1047" s="139"/>
      <c r="K1047" s="138"/>
      <c r="L1047" s="139"/>
      <c r="M1047" s="140" t="str">
        <f t="shared" si="462"/>
        <v/>
      </c>
      <c r="N1047" s="534"/>
      <c r="O1047" s="534"/>
      <c r="Q1047" s="513">
        <f t="shared" si="463"/>
        <v>0</v>
      </c>
      <c r="R1047" s="499" t="str">
        <f t="shared" si="464"/>
        <v/>
      </c>
      <c r="T1047" s="522">
        <f t="shared" si="449"/>
        <v>0</v>
      </c>
      <c r="U1047" s="523">
        <f t="shared" si="450"/>
        <v>0</v>
      </c>
      <c r="V1047" s="522">
        <f t="shared" si="451"/>
        <v>0</v>
      </c>
      <c r="W1047" s="523">
        <f t="shared" si="452"/>
        <v>0</v>
      </c>
      <c r="X1047" s="522">
        <f t="shared" si="453"/>
        <v>0</v>
      </c>
      <c r="Y1047" s="523">
        <f t="shared" si="454"/>
        <v>0</v>
      </c>
      <c r="AA1047" s="517"/>
      <c r="AB1047" s="517" t="e">
        <f t="shared" si="465"/>
        <v>#VALUE!</v>
      </c>
      <c r="AC1047" s="524"/>
      <c r="AE1047" s="519"/>
      <c r="AF1047" s="519"/>
      <c r="AH1047" s="499" t="str">
        <f t="shared" si="455"/>
        <v/>
      </c>
    </row>
    <row r="1048" spans="1:34" x14ac:dyDescent="0.2">
      <c r="A1048" s="134"/>
      <c r="B1048" s="135" t="str">
        <f t="shared" si="466"/>
        <v/>
      </c>
      <c r="C1048" s="128" t="b">
        <f t="shared" si="459"/>
        <v>0</v>
      </c>
      <c r="D1048" s="136"/>
      <c r="E1048" s="143" t="b">
        <f t="shared" si="460"/>
        <v>0</v>
      </c>
      <c r="F1048" s="137" t="str">
        <f t="shared" si="461"/>
        <v/>
      </c>
      <c r="G1048" s="138"/>
      <c r="H1048" s="139"/>
      <c r="I1048" s="138"/>
      <c r="J1048" s="139"/>
      <c r="K1048" s="138"/>
      <c r="L1048" s="139"/>
      <c r="M1048" s="140" t="str">
        <f t="shared" si="462"/>
        <v/>
      </c>
      <c r="N1048" s="534"/>
      <c r="O1048" s="534"/>
      <c r="Q1048" s="513">
        <f t="shared" si="463"/>
        <v>0</v>
      </c>
      <c r="R1048" s="499" t="str">
        <f t="shared" si="464"/>
        <v/>
      </c>
      <c r="T1048" s="522">
        <f t="shared" si="449"/>
        <v>0</v>
      </c>
      <c r="U1048" s="523">
        <f t="shared" si="450"/>
        <v>0</v>
      </c>
      <c r="V1048" s="522">
        <f t="shared" si="451"/>
        <v>0</v>
      </c>
      <c r="W1048" s="523">
        <f t="shared" si="452"/>
        <v>0</v>
      </c>
      <c r="X1048" s="522">
        <f t="shared" si="453"/>
        <v>0</v>
      </c>
      <c r="Y1048" s="523">
        <f t="shared" si="454"/>
        <v>0</v>
      </c>
      <c r="AA1048" s="517"/>
      <c r="AB1048" s="517" t="e">
        <f t="shared" si="465"/>
        <v>#VALUE!</v>
      </c>
      <c r="AC1048" s="524"/>
      <c r="AE1048" s="519"/>
      <c r="AF1048" s="519"/>
      <c r="AH1048" s="499" t="str">
        <f t="shared" si="455"/>
        <v/>
      </c>
    </row>
    <row r="1049" spans="1:34" x14ac:dyDescent="0.2">
      <c r="A1049" s="134"/>
      <c r="B1049" s="135" t="str">
        <f t="shared" si="466"/>
        <v/>
      </c>
      <c r="C1049" s="128" t="b">
        <f t="shared" si="459"/>
        <v>0</v>
      </c>
      <c r="D1049" s="136"/>
      <c r="E1049" s="143" t="b">
        <f t="shared" si="460"/>
        <v>0</v>
      </c>
      <c r="F1049" s="137" t="str">
        <f t="shared" si="461"/>
        <v/>
      </c>
      <c r="G1049" s="138"/>
      <c r="H1049" s="139"/>
      <c r="I1049" s="138"/>
      <c r="J1049" s="139"/>
      <c r="K1049" s="138"/>
      <c r="L1049" s="139"/>
      <c r="M1049" s="140" t="str">
        <f t="shared" si="462"/>
        <v/>
      </c>
      <c r="N1049" s="534"/>
      <c r="O1049" s="534"/>
      <c r="Q1049" s="513">
        <f t="shared" si="463"/>
        <v>0</v>
      </c>
      <c r="R1049" s="499" t="str">
        <f t="shared" si="464"/>
        <v/>
      </c>
      <c r="T1049" s="522">
        <f t="shared" si="449"/>
        <v>0</v>
      </c>
      <c r="U1049" s="523">
        <f t="shared" si="450"/>
        <v>0</v>
      </c>
      <c r="V1049" s="522">
        <f t="shared" si="451"/>
        <v>0</v>
      </c>
      <c r="W1049" s="523">
        <f t="shared" si="452"/>
        <v>0</v>
      </c>
      <c r="X1049" s="522">
        <f t="shared" si="453"/>
        <v>0</v>
      </c>
      <c r="Y1049" s="523">
        <f t="shared" si="454"/>
        <v>0</v>
      </c>
      <c r="AA1049" s="517"/>
      <c r="AB1049" s="517" t="e">
        <f t="shared" si="465"/>
        <v>#VALUE!</v>
      </c>
      <c r="AC1049" s="524"/>
      <c r="AE1049" s="519"/>
      <c r="AF1049" s="519"/>
      <c r="AH1049" s="499" t="str">
        <f t="shared" si="455"/>
        <v/>
      </c>
    </row>
    <row r="1050" spans="1:34" x14ac:dyDescent="0.2">
      <c r="A1050" s="134"/>
      <c r="B1050" s="135" t="str">
        <f t="shared" si="466"/>
        <v/>
      </c>
      <c r="C1050" s="128" t="b">
        <f t="shared" si="459"/>
        <v>0</v>
      </c>
      <c r="D1050" s="136"/>
      <c r="E1050" s="143" t="b">
        <f t="shared" si="460"/>
        <v>0</v>
      </c>
      <c r="F1050" s="137" t="str">
        <f t="shared" si="461"/>
        <v/>
      </c>
      <c r="G1050" s="138"/>
      <c r="H1050" s="139"/>
      <c r="I1050" s="138"/>
      <c r="J1050" s="139"/>
      <c r="K1050" s="138"/>
      <c r="L1050" s="139"/>
      <c r="M1050" s="140" t="str">
        <f t="shared" si="462"/>
        <v/>
      </c>
      <c r="N1050" s="534"/>
      <c r="O1050" s="534"/>
      <c r="Q1050" s="513">
        <f t="shared" si="463"/>
        <v>0</v>
      </c>
      <c r="R1050" s="499" t="str">
        <f t="shared" si="464"/>
        <v/>
      </c>
      <c r="T1050" s="522">
        <f t="shared" si="449"/>
        <v>0</v>
      </c>
      <c r="U1050" s="523">
        <f t="shared" si="450"/>
        <v>0</v>
      </c>
      <c r="V1050" s="522">
        <f t="shared" si="451"/>
        <v>0</v>
      </c>
      <c r="W1050" s="523">
        <f t="shared" si="452"/>
        <v>0</v>
      </c>
      <c r="X1050" s="522">
        <f t="shared" si="453"/>
        <v>0</v>
      </c>
      <c r="Y1050" s="523">
        <f t="shared" si="454"/>
        <v>0</v>
      </c>
      <c r="AA1050" s="517"/>
      <c r="AB1050" s="517" t="e">
        <f t="shared" si="465"/>
        <v>#VALUE!</v>
      </c>
      <c r="AC1050" s="524"/>
      <c r="AE1050" s="519"/>
      <c r="AF1050" s="519"/>
      <c r="AH1050" s="499" t="str">
        <f t="shared" si="455"/>
        <v/>
      </c>
    </row>
    <row r="1051" spans="1:34" x14ac:dyDescent="0.2">
      <c r="A1051" s="134"/>
      <c r="B1051" s="135" t="str">
        <f t="shared" si="466"/>
        <v/>
      </c>
      <c r="C1051" s="128" t="b">
        <f t="shared" si="459"/>
        <v>0</v>
      </c>
      <c r="D1051" s="136"/>
      <c r="E1051" s="143" t="b">
        <f t="shared" si="460"/>
        <v>0</v>
      </c>
      <c r="F1051" s="137" t="str">
        <f t="shared" si="461"/>
        <v/>
      </c>
      <c r="G1051" s="138"/>
      <c r="H1051" s="139"/>
      <c r="I1051" s="138"/>
      <c r="J1051" s="139"/>
      <c r="K1051" s="138"/>
      <c r="L1051" s="139"/>
      <c r="M1051" s="140" t="str">
        <f t="shared" si="462"/>
        <v/>
      </c>
      <c r="N1051" s="534"/>
      <c r="O1051" s="534"/>
      <c r="Q1051" s="513">
        <f t="shared" si="463"/>
        <v>0</v>
      </c>
      <c r="R1051" s="499" t="str">
        <f t="shared" si="464"/>
        <v/>
      </c>
      <c r="T1051" s="522">
        <f t="shared" si="449"/>
        <v>0</v>
      </c>
      <c r="U1051" s="523">
        <f t="shared" si="450"/>
        <v>0</v>
      </c>
      <c r="V1051" s="522">
        <f t="shared" si="451"/>
        <v>0</v>
      </c>
      <c r="W1051" s="523">
        <f t="shared" si="452"/>
        <v>0</v>
      </c>
      <c r="X1051" s="522">
        <f t="shared" si="453"/>
        <v>0</v>
      </c>
      <c r="Y1051" s="523">
        <f t="shared" si="454"/>
        <v>0</v>
      </c>
      <c r="AA1051" s="517"/>
      <c r="AB1051" s="517" t="e">
        <f t="shared" si="465"/>
        <v>#VALUE!</v>
      </c>
      <c r="AC1051" s="524"/>
      <c r="AE1051" s="519"/>
      <c r="AF1051" s="519"/>
      <c r="AH1051" s="499" t="str">
        <f t="shared" si="455"/>
        <v/>
      </c>
    </row>
    <row r="1052" spans="1:34" x14ac:dyDescent="0.2">
      <c r="A1052" s="134"/>
      <c r="B1052" s="135" t="str">
        <f t="shared" si="466"/>
        <v/>
      </c>
      <c r="C1052" s="128" t="b">
        <f t="shared" si="459"/>
        <v>0</v>
      </c>
      <c r="D1052" s="136"/>
      <c r="E1052" s="143" t="b">
        <f t="shared" si="460"/>
        <v>0</v>
      </c>
      <c r="F1052" s="137" t="str">
        <f t="shared" si="461"/>
        <v/>
      </c>
      <c r="G1052" s="138"/>
      <c r="H1052" s="139"/>
      <c r="I1052" s="138"/>
      <c r="J1052" s="139"/>
      <c r="K1052" s="138"/>
      <c r="L1052" s="139"/>
      <c r="M1052" s="140" t="str">
        <f t="shared" si="462"/>
        <v/>
      </c>
      <c r="N1052" s="534"/>
      <c r="O1052" s="534"/>
      <c r="Q1052" s="513">
        <f t="shared" si="463"/>
        <v>0</v>
      </c>
      <c r="R1052" s="499" t="str">
        <f t="shared" si="464"/>
        <v/>
      </c>
      <c r="T1052" s="522">
        <f t="shared" si="449"/>
        <v>0</v>
      </c>
      <c r="U1052" s="523">
        <f t="shared" si="450"/>
        <v>0</v>
      </c>
      <c r="V1052" s="522">
        <f t="shared" si="451"/>
        <v>0</v>
      </c>
      <c r="W1052" s="523">
        <f t="shared" si="452"/>
        <v>0</v>
      </c>
      <c r="X1052" s="522">
        <f t="shared" si="453"/>
        <v>0</v>
      </c>
      <c r="Y1052" s="523">
        <f t="shared" si="454"/>
        <v>0</v>
      </c>
      <c r="AA1052" s="517"/>
      <c r="AB1052" s="517" t="e">
        <f t="shared" si="465"/>
        <v>#VALUE!</v>
      </c>
      <c r="AC1052" s="524"/>
      <c r="AE1052" s="519"/>
      <c r="AF1052" s="519"/>
      <c r="AH1052" s="499" t="str">
        <f t="shared" si="455"/>
        <v/>
      </c>
    </row>
    <row r="1053" spans="1:34" x14ac:dyDescent="0.2">
      <c r="A1053" s="134"/>
      <c r="B1053" s="135" t="str">
        <f t="shared" si="466"/>
        <v/>
      </c>
      <c r="C1053" s="128" t="b">
        <f t="shared" si="459"/>
        <v>0</v>
      </c>
      <c r="D1053" s="136"/>
      <c r="E1053" s="143" t="b">
        <f t="shared" si="460"/>
        <v>0</v>
      </c>
      <c r="F1053" s="137" t="str">
        <f t="shared" si="461"/>
        <v/>
      </c>
      <c r="G1053" s="138"/>
      <c r="H1053" s="139"/>
      <c r="I1053" s="138"/>
      <c r="J1053" s="139"/>
      <c r="K1053" s="138"/>
      <c r="L1053" s="139"/>
      <c r="M1053" s="140" t="str">
        <f t="shared" si="462"/>
        <v/>
      </c>
      <c r="N1053" s="534"/>
      <c r="O1053" s="534"/>
      <c r="Q1053" s="513">
        <f t="shared" si="463"/>
        <v>0</v>
      </c>
      <c r="R1053" s="499" t="str">
        <f t="shared" si="464"/>
        <v/>
      </c>
      <c r="T1053" s="522">
        <f t="shared" si="449"/>
        <v>0</v>
      </c>
      <c r="U1053" s="523">
        <f t="shared" si="450"/>
        <v>0</v>
      </c>
      <c r="V1053" s="522">
        <f t="shared" si="451"/>
        <v>0</v>
      </c>
      <c r="W1053" s="523">
        <f t="shared" si="452"/>
        <v>0</v>
      </c>
      <c r="X1053" s="522">
        <f t="shared" si="453"/>
        <v>0</v>
      </c>
      <c r="Y1053" s="523">
        <f t="shared" si="454"/>
        <v>0</v>
      </c>
      <c r="AA1053" s="517"/>
      <c r="AB1053" s="517" t="e">
        <f t="shared" si="465"/>
        <v>#VALUE!</v>
      </c>
      <c r="AC1053" s="524"/>
      <c r="AE1053" s="519"/>
      <c r="AF1053" s="519"/>
      <c r="AH1053" s="499" t="str">
        <f t="shared" si="455"/>
        <v/>
      </c>
    </row>
    <row r="1054" spans="1:34" x14ac:dyDescent="0.2">
      <c r="A1054" s="134"/>
      <c r="B1054" s="135" t="str">
        <f t="shared" si="466"/>
        <v/>
      </c>
      <c r="C1054" s="128" t="b">
        <f t="shared" si="459"/>
        <v>0</v>
      </c>
      <c r="D1054" s="136"/>
      <c r="E1054" s="143" t="b">
        <f t="shared" si="460"/>
        <v>0</v>
      </c>
      <c r="F1054" s="137" t="str">
        <f t="shared" si="461"/>
        <v/>
      </c>
      <c r="G1054" s="138"/>
      <c r="H1054" s="139"/>
      <c r="I1054" s="138"/>
      <c r="J1054" s="139"/>
      <c r="K1054" s="138"/>
      <c r="L1054" s="139"/>
      <c r="M1054" s="140" t="str">
        <f t="shared" si="462"/>
        <v/>
      </c>
      <c r="N1054" s="534"/>
      <c r="O1054" s="534"/>
      <c r="Q1054" s="513">
        <f t="shared" si="463"/>
        <v>0</v>
      </c>
      <c r="R1054" s="499" t="str">
        <f t="shared" si="464"/>
        <v/>
      </c>
      <c r="T1054" s="522">
        <f t="shared" si="449"/>
        <v>0</v>
      </c>
      <c r="U1054" s="523">
        <f t="shared" si="450"/>
        <v>0</v>
      </c>
      <c r="V1054" s="522">
        <f t="shared" si="451"/>
        <v>0</v>
      </c>
      <c r="W1054" s="523">
        <f t="shared" si="452"/>
        <v>0</v>
      </c>
      <c r="X1054" s="522">
        <f t="shared" si="453"/>
        <v>0</v>
      </c>
      <c r="Y1054" s="523">
        <f t="shared" si="454"/>
        <v>0</v>
      </c>
      <c r="AA1054" s="517"/>
      <c r="AB1054" s="517" t="e">
        <f t="shared" si="465"/>
        <v>#VALUE!</v>
      </c>
      <c r="AC1054" s="524"/>
      <c r="AE1054" s="519"/>
      <c r="AF1054" s="519"/>
      <c r="AH1054" s="499" t="str">
        <f t="shared" si="455"/>
        <v/>
      </c>
    </row>
    <row r="1055" spans="1:34" x14ac:dyDescent="0.2">
      <c r="A1055" s="134"/>
      <c r="B1055" s="135" t="str">
        <f t="shared" si="466"/>
        <v/>
      </c>
      <c r="C1055" s="128" t="b">
        <f t="shared" si="459"/>
        <v>0</v>
      </c>
      <c r="D1055" s="136"/>
      <c r="E1055" s="143" t="b">
        <f t="shared" si="460"/>
        <v>0</v>
      </c>
      <c r="F1055" s="137" t="str">
        <f t="shared" si="461"/>
        <v/>
      </c>
      <c r="G1055" s="138"/>
      <c r="H1055" s="139"/>
      <c r="I1055" s="138"/>
      <c r="J1055" s="139"/>
      <c r="K1055" s="138"/>
      <c r="L1055" s="139"/>
      <c r="M1055" s="140" t="str">
        <f t="shared" si="462"/>
        <v/>
      </c>
      <c r="N1055" s="534"/>
      <c r="O1055" s="534"/>
      <c r="Q1055" s="513">
        <f t="shared" si="463"/>
        <v>0</v>
      </c>
      <c r="R1055" s="499" t="str">
        <f t="shared" si="464"/>
        <v/>
      </c>
      <c r="T1055" s="522">
        <f t="shared" si="449"/>
        <v>0</v>
      </c>
      <c r="U1055" s="523">
        <f t="shared" si="450"/>
        <v>0</v>
      </c>
      <c r="V1055" s="522">
        <f t="shared" si="451"/>
        <v>0</v>
      </c>
      <c r="W1055" s="523">
        <f t="shared" si="452"/>
        <v>0</v>
      </c>
      <c r="X1055" s="522">
        <f t="shared" si="453"/>
        <v>0</v>
      </c>
      <c r="Y1055" s="523">
        <f t="shared" si="454"/>
        <v>0</v>
      </c>
      <c r="AA1055" s="517"/>
      <c r="AB1055" s="517" t="e">
        <f t="shared" si="465"/>
        <v>#VALUE!</v>
      </c>
      <c r="AC1055" s="524"/>
      <c r="AE1055" s="519"/>
      <c r="AF1055" s="519"/>
      <c r="AH1055" s="499" t="str">
        <f t="shared" si="455"/>
        <v/>
      </c>
    </row>
    <row r="1056" spans="1:34" x14ac:dyDescent="0.2">
      <c r="A1056" s="134"/>
      <c r="B1056" s="135" t="str">
        <f t="shared" si="466"/>
        <v/>
      </c>
      <c r="C1056" s="128" t="b">
        <f t="shared" si="459"/>
        <v>0</v>
      </c>
      <c r="D1056" s="136"/>
      <c r="E1056" s="143" t="b">
        <f t="shared" si="460"/>
        <v>0</v>
      </c>
      <c r="F1056" s="137" t="str">
        <f t="shared" si="461"/>
        <v/>
      </c>
      <c r="G1056" s="138"/>
      <c r="H1056" s="139"/>
      <c r="I1056" s="138"/>
      <c r="J1056" s="139"/>
      <c r="K1056" s="138"/>
      <c r="L1056" s="139"/>
      <c r="M1056" s="140" t="str">
        <f t="shared" si="462"/>
        <v/>
      </c>
      <c r="N1056" s="534"/>
      <c r="O1056" s="534"/>
      <c r="Q1056" s="513">
        <f t="shared" si="463"/>
        <v>0</v>
      </c>
      <c r="R1056" s="499" t="str">
        <f t="shared" si="464"/>
        <v/>
      </c>
      <c r="T1056" s="522">
        <f t="shared" si="449"/>
        <v>0</v>
      </c>
      <c r="U1056" s="523">
        <f t="shared" si="450"/>
        <v>0</v>
      </c>
      <c r="V1056" s="522">
        <f t="shared" si="451"/>
        <v>0</v>
      </c>
      <c r="W1056" s="523">
        <f t="shared" si="452"/>
        <v>0</v>
      </c>
      <c r="X1056" s="522">
        <f t="shared" si="453"/>
        <v>0</v>
      </c>
      <c r="Y1056" s="523">
        <f t="shared" si="454"/>
        <v>0</v>
      </c>
      <c r="AA1056" s="517"/>
      <c r="AB1056" s="517" t="e">
        <f t="shared" si="465"/>
        <v>#VALUE!</v>
      </c>
      <c r="AC1056" s="524"/>
      <c r="AE1056" s="519"/>
      <c r="AF1056" s="519"/>
      <c r="AH1056" s="499" t="str">
        <f t="shared" si="455"/>
        <v/>
      </c>
    </row>
    <row r="1057" spans="1:34" x14ac:dyDescent="0.2">
      <c r="A1057" s="134"/>
      <c r="B1057" s="135" t="str">
        <f t="shared" si="466"/>
        <v/>
      </c>
      <c r="C1057" s="128" t="b">
        <f t="shared" si="459"/>
        <v>0</v>
      </c>
      <c r="D1057" s="136"/>
      <c r="E1057" s="143" t="b">
        <f t="shared" si="460"/>
        <v>0</v>
      </c>
      <c r="F1057" s="137" t="str">
        <f t="shared" si="461"/>
        <v/>
      </c>
      <c r="G1057" s="138"/>
      <c r="H1057" s="139"/>
      <c r="I1057" s="138"/>
      <c r="J1057" s="139"/>
      <c r="K1057" s="138"/>
      <c r="L1057" s="139"/>
      <c r="M1057" s="140" t="str">
        <f t="shared" si="462"/>
        <v/>
      </c>
      <c r="N1057" s="534"/>
      <c r="O1057" s="534"/>
      <c r="Q1057" s="513">
        <f t="shared" si="463"/>
        <v>0</v>
      </c>
      <c r="R1057" s="499" t="str">
        <f t="shared" si="464"/>
        <v/>
      </c>
      <c r="T1057" s="522">
        <f t="shared" si="449"/>
        <v>0</v>
      </c>
      <c r="U1057" s="523">
        <f t="shared" si="450"/>
        <v>0</v>
      </c>
      <c r="V1057" s="522">
        <f t="shared" si="451"/>
        <v>0</v>
      </c>
      <c r="W1057" s="523">
        <f t="shared" si="452"/>
        <v>0</v>
      </c>
      <c r="X1057" s="522">
        <f t="shared" si="453"/>
        <v>0</v>
      </c>
      <c r="Y1057" s="523">
        <f t="shared" si="454"/>
        <v>0</v>
      </c>
      <c r="AA1057" s="517"/>
      <c r="AB1057" s="517" t="e">
        <f t="shared" si="465"/>
        <v>#VALUE!</v>
      </c>
      <c r="AC1057" s="524"/>
      <c r="AE1057" s="519"/>
      <c r="AF1057" s="519"/>
      <c r="AH1057" s="499" t="str">
        <f t="shared" si="455"/>
        <v/>
      </c>
    </row>
    <row r="1058" spans="1:34" x14ac:dyDescent="0.2">
      <c r="A1058" s="134"/>
      <c r="B1058" s="135" t="str">
        <f t="shared" si="466"/>
        <v/>
      </c>
      <c r="C1058" s="128" t="b">
        <f t="shared" si="459"/>
        <v>0</v>
      </c>
      <c r="D1058" s="136"/>
      <c r="E1058" s="143" t="b">
        <f t="shared" si="460"/>
        <v>0</v>
      </c>
      <c r="F1058" s="137" t="str">
        <f t="shared" si="461"/>
        <v/>
      </c>
      <c r="G1058" s="138"/>
      <c r="H1058" s="139"/>
      <c r="I1058" s="138"/>
      <c r="J1058" s="139"/>
      <c r="K1058" s="138"/>
      <c r="L1058" s="139"/>
      <c r="M1058" s="140" t="str">
        <f t="shared" si="462"/>
        <v/>
      </c>
      <c r="N1058" s="534"/>
      <c r="O1058" s="534"/>
      <c r="Q1058" s="513">
        <f t="shared" ref="Q1058:Q1059" si="467">SUM(G1058:L1058)</f>
        <v>0</v>
      </c>
      <c r="R1058" s="499" t="str">
        <f t="shared" si="464"/>
        <v/>
      </c>
      <c r="T1058" s="522">
        <f t="shared" si="449"/>
        <v>0</v>
      </c>
      <c r="U1058" s="523">
        <f t="shared" si="450"/>
        <v>0</v>
      </c>
      <c r="V1058" s="522">
        <f t="shared" si="451"/>
        <v>0</v>
      </c>
      <c r="W1058" s="523">
        <f t="shared" si="452"/>
        <v>0</v>
      </c>
      <c r="X1058" s="522">
        <f t="shared" si="453"/>
        <v>0</v>
      </c>
      <c r="Y1058" s="523">
        <f t="shared" si="454"/>
        <v>0</v>
      </c>
      <c r="AA1058" s="517"/>
      <c r="AB1058" s="517" t="e">
        <f t="shared" si="465"/>
        <v>#VALUE!</v>
      </c>
      <c r="AC1058" s="524"/>
      <c r="AE1058" s="519"/>
      <c r="AF1058" s="519"/>
      <c r="AH1058" s="499" t="str">
        <f t="shared" si="455"/>
        <v/>
      </c>
    </row>
    <row r="1059" spans="1:34" ht="13.5" thickBot="1" x14ac:dyDescent="0.25">
      <c r="A1059" s="179"/>
      <c r="B1059" s="135" t="str">
        <f t="shared" si="466"/>
        <v/>
      </c>
      <c r="C1059" s="128" t="b">
        <f t="shared" si="459"/>
        <v>0</v>
      </c>
      <c r="D1059" s="180"/>
      <c r="E1059" s="143" t="b">
        <f t="shared" si="460"/>
        <v>0</v>
      </c>
      <c r="F1059" s="137" t="str">
        <f t="shared" si="461"/>
        <v/>
      </c>
      <c r="G1059" s="138"/>
      <c r="H1059" s="139"/>
      <c r="I1059" s="138"/>
      <c r="J1059" s="139"/>
      <c r="K1059" s="138"/>
      <c r="L1059" s="139"/>
      <c r="M1059" s="140" t="str">
        <f t="shared" si="462"/>
        <v/>
      </c>
      <c r="N1059" s="534"/>
      <c r="O1059" s="534"/>
      <c r="Q1059" s="513">
        <f t="shared" si="467"/>
        <v>0</v>
      </c>
      <c r="R1059" s="499" t="str">
        <f t="shared" si="464"/>
        <v/>
      </c>
      <c r="T1059" s="522">
        <f t="shared" si="449"/>
        <v>0</v>
      </c>
      <c r="U1059" s="523">
        <f t="shared" si="450"/>
        <v>0</v>
      </c>
      <c r="V1059" s="522">
        <f t="shared" si="451"/>
        <v>0</v>
      </c>
      <c r="W1059" s="523">
        <f t="shared" si="452"/>
        <v>0</v>
      </c>
      <c r="X1059" s="522">
        <f t="shared" si="453"/>
        <v>0</v>
      </c>
      <c r="Y1059" s="523">
        <f t="shared" si="454"/>
        <v>0</v>
      </c>
      <c r="AA1059" s="517"/>
      <c r="AB1059" s="517" t="e">
        <f t="shared" si="465"/>
        <v>#VALUE!</v>
      </c>
      <c r="AC1059" s="524"/>
      <c r="AE1059" s="519"/>
      <c r="AF1059" s="519"/>
      <c r="AH1059" s="499" t="str">
        <f t="shared" si="455"/>
        <v/>
      </c>
    </row>
    <row r="1060" spans="1:34" ht="14.25" thickTop="1" thickBot="1" x14ac:dyDescent="0.25">
      <c r="A1060" s="163"/>
      <c r="B1060" s="164"/>
      <c r="C1060" s="165"/>
      <c r="D1060" s="166"/>
      <c r="E1060" s="166"/>
      <c r="F1060" s="167"/>
      <c r="G1060" s="168"/>
      <c r="H1060" s="168"/>
      <c r="I1060" s="168"/>
      <c r="J1060" s="168"/>
      <c r="K1060" s="168"/>
      <c r="L1060" s="168"/>
      <c r="M1060" s="169" t="str">
        <f>IF(SUM(G1060:L1060)&gt;0.00001,M1059+G1060-H1060+K1060-L1060,"")</f>
        <v/>
      </c>
      <c r="N1060" s="534"/>
      <c r="O1060" s="534"/>
      <c r="Q1060" s="513"/>
      <c r="T1060" s="522">
        <f t="shared" si="449"/>
        <v>0</v>
      </c>
      <c r="U1060" s="523">
        <f t="shared" si="450"/>
        <v>0</v>
      </c>
      <c r="V1060" s="522">
        <f t="shared" si="451"/>
        <v>0</v>
      </c>
      <c r="W1060" s="523">
        <f t="shared" si="452"/>
        <v>0</v>
      </c>
      <c r="X1060" s="522">
        <f t="shared" si="453"/>
        <v>0</v>
      </c>
      <c r="Y1060" s="523">
        <f t="shared" si="454"/>
        <v>0</v>
      </c>
      <c r="AA1060" s="517"/>
      <c r="AB1060" s="517"/>
      <c r="AC1060" s="530"/>
      <c r="AE1060" s="519"/>
      <c r="AF1060" s="519"/>
      <c r="AH1060" s="499" t="str">
        <f t="shared" si="455"/>
        <v/>
      </c>
    </row>
    <row r="1061" spans="1:34" ht="13.5" thickTop="1" x14ac:dyDescent="0.2">
      <c r="A1061" s="702" t="s">
        <v>15</v>
      </c>
      <c r="B1061" s="703"/>
      <c r="C1061" s="703"/>
      <c r="D1061" s="703"/>
      <c r="E1061" s="703"/>
      <c r="F1061" s="703"/>
      <c r="G1061" s="708" t="s">
        <v>9</v>
      </c>
      <c r="H1061" s="708"/>
      <c r="I1061" s="697" t="str">
        <f>I8</f>
        <v>BANCA XXXX</v>
      </c>
      <c r="J1061" s="698"/>
      <c r="K1061" s="696" t="str">
        <f>K8</f>
        <v>BANCA Agricola pop</v>
      </c>
      <c r="L1061" s="696"/>
      <c r="M1061" s="692" t="s">
        <v>7</v>
      </c>
      <c r="N1061" s="505"/>
      <c r="O1061" s="505"/>
      <c r="Q1061" s="513"/>
      <c r="T1061" s="522" t="str">
        <f t="shared" si="449"/>
        <v>C A S S A</v>
      </c>
      <c r="U1061" s="523">
        <f t="shared" si="450"/>
        <v>0</v>
      </c>
      <c r="V1061" s="522" t="str">
        <f t="shared" si="451"/>
        <v>BANCA XXXX</v>
      </c>
      <c r="W1061" s="523">
        <f t="shared" si="452"/>
        <v>0</v>
      </c>
      <c r="X1061" s="522" t="str">
        <f t="shared" si="453"/>
        <v>BANCA Agricola pop</v>
      </c>
      <c r="Y1061" s="523">
        <f t="shared" si="454"/>
        <v>0</v>
      </c>
      <c r="AA1061" s="517"/>
      <c r="AB1061" s="517"/>
      <c r="AC1061" s="530"/>
      <c r="AE1061" s="519"/>
      <c r="AF1061" s="519"/>
      <c r="AH1061" s="499" t="str">
        <f t="shared" si="455"/>
        <v/>
      </c>
    </row>
    <row r="1062" spans="1:34" x14ac:dyDescent="0.2">
      <c r="A1062" s="704"/>
      <c r="B1062" s="705"/>
      <c r="C1062" s="705"/>
      <c r="D1062" s="705"/>
      <c r="E1062" s="705"/>
      <c r="F1062" s="705"/>
      <c r="G1062" s="152" t="s">
        <v>2</v>
      </c>
      <c r="H1062" s="152" t="s">
        <v>3</v>
      </c>
      <c r="I1062" s="152" t="s">
        <v>2</v>
      </c>
      <c r="J1062" s="152" t="s">
        <v>3</v>
      </c>
      <c r="K1062" s="152" t="s">
        <v>2</v>
      </c>
      <c r="L1062" s="152" t="s">
        <v>3</v>
      </c>
      <c r="M1062" s="693"/>
      <c r="N1062" s="505"/>
      <c r="O1062" s="505"/>
      <c r="Q1062" s="513"/>
      <c r="T1062" s="522" t="str">
        <f t="shared" si="449"/>
        <v>ENTRATE</v>
      </c>
      <c r="U1062" s="523" t="str">
        <f t="shared" si="450"/>
        <v>USCITE</v>
      </c>
      <c r="V1062" s="522" t="str">
        <f t="shared" si="451"/>
        <v>ENTRATE</v>
      </c>
      <c r="W1062" s="523" t="str">
        <f t="shared" si="452"/>
        <v>USCITE</v>
      </c>
      <c r="X1062" s="522" t="str">
        <f t="shared" si="453"/>
        <v>ENTRATE</v>
      </c>
      <c r="Y1062" s="523" t="str">
        <f t="shared" si="454"/>
        <v>USCITE</v>
      </c>
      <c r="AA1062" s="517"/>
      <c r="AB1062" s="517"/>
      <c r="AC1062" s="530"/>
      <c r="AE1062" s="519"/>
      <c r="AF1062" s="519"/>
      <c r="AH1062" s="499" t="str">
        <f t="shared" si="455"/>
        <v/>
      </c>
    </row>
    <row r="1063" spans="1:34" x14ac:dyDescent="0.2">
      <c r="A1063" s="694" t="s">
        <v>12</v>
      </c>
      <c r="B1063" s="695"/>
      <c r="C1063" s="695"/>
      <c r="D1063" s="695"/>
      <c r="E1063" s="695"/>
      <c r="F1063" s="695"/>
      <c r="G1063" s="153">
        <f t="shared" ref="G1063:L1063" si="468">SUM(G1034:G1059)</f>
        <v>0</v>
      </c>
      <c r="H1063" s="153">
        <f t="shared" si="468"/>
        <v>0</v>
      </c>
      <c r="I1063" s="153">
        <f t="shared" si="468"/>
        <v>0</v>
      </c>
      <c r="J1063" s="153">
        <f t="shared" si="468"/>
        <v>0</v>
      </c>
      <c r="K1063" s="153">
        <f t="shared" si="468"/>
        <v>0</v>
      </c>
      <c r="L1063" s="153">
        <f t="shared" si="468"/>
        <v>0</v>
      </c>
      <c r="M1063" s="154">
        <f>G1063-H1063+I1063-J1063+K1063-L1063</f>
        <v>0</v>
      </c>
      <c r="N1063" s="534"/>
      <c r="O1063" s="534"/>
      <c r="Q1063" s="513"/>
      <c r="T1063" s="522">
        <f t="shared" si="449"/>
        <v>0</v>
      </c>
      <c r="U1063" s="523">
        <f t="shared" si="450"/>
        <v>0</v>
      </c>
      <c r="V1063" s="522">
        <f t="shared" si="451"/>
        <v>0</v>
      </c>
      <c r="W1063" s="523">
        <f t="shared" si="452"/>
        <v>0</v>
      </c>
      <c r="X1063" s="522">
        <f t="shared" si="453"/>
        <v>0</v>
      </c>
      <c r="Y1063" s="523">
        <f t="shared" si="454"/>
        <v>0</v>
      </c>
      <c r="AA1063" s="517"/>
      <c r="AB1063" s="517"/>
      <c r="AC1063" s="530"/>
      <c r="AE1063" s="519"/>
      <c r="AF1063" s="519"/>
      <c r="AH1063" s="499" t="str">
        <f t="shared" si="455"/>
        <v/>
      </c>
    </row>
    <row r="1064" spans="1:34" x14ac:dyDescent="0.2">
      <c r="A1064" s="694" t="s">
        <v>14</v>
      </c>
      <c r="B1064" s="695"/>
      <c r="C1064" s="695"/>
      <c r="D1064" s="695"/>
      <c r="E1064" s="695"/>
      <c r="F1064" s="695"/>
      <c r="G1064" s="153">
        <f t="shared" ref="G1064:M1064" si="469">G1032</f>
        <v>434.24</v>
      </c>
      <c r="H1064" s="153">
        <f t="shared" si="469"/>
        <v>0</v>
      </c>
      <c r="I1064" s="153">
        <f t="shared" si="469"/>
        <v>17740.45</v>
      </c>
      <c r="J1064" s="153">
        <f t="shared" si="469"/>
        <v>29.94</v>
      </c>
      <c r="K1064" s="153">
        <f t="shared" si="469"/>
        <v>95.99</v>
      </c>
      <c r="L1064" s="153">
        <f t="shared" si="469"/>
        <v>0</v>
      </c>
      <c r="M1064" s="154">
        <f t="shared" si="469"/>
        <v>18240.740000000005</v>
      </c>
      <c r="N1064" s="534"/>
      <c r="O1064" s="534"/>
      <c r="Q1064" s="513"/>
      <c r="T1064" s="522">
        <f t="shared" si="449"/>
        <v>434.24</v>
      </c>
      <c r="U1064" s="523">
        <f t="shared" si="450"/>
        <v>0</v>
      </c>
      <c r="V1064" s="522">
        <f t="shared" si="451"/>
        <v>17740.45</v>
      </c>
      <c r="W1064" s="523">
        <f t="shared" si="452"/>
        <v>29.94</v>
      </c>
      <c r="X1064" s="522">
        <f t="shared" si="453"/>
        <v>95.99</v>
      </c>
      <c r="Y1064" s="523">
        <f t="shared" si="454"/>
        <v>0</v>
      </c>
      <c r="AA1064" s="517"/>
      <c r="AB1064" s="517"/>
      <c r="AC1064" s="530"/>
      <c r="AE1064" s="519"/>
      <c r="AF1064" s="519"/>
      <c r="AH1064" s="499" t="str">
        <f t="shared" si="455"/>
        <v/>
      </c>
    </row>
    <row r="1065" spans="1:34" x14ac:dyDescent="0.2">
      <c r="A1065" s="700" t="s">
        <v>13</v>
      </c>
      <c r="B1065" s="701"/>
      <c r="C1065" s="701"/>
      <c r="D1065" s="701"/>
      <c r="E1065" s="701"/>
      <c r="F1065" s="701"/>
      <c r="G1065" s="153">
        <f t="shared" ref="G1065:M1065" si="470">G1063+G1064</f>
        <v>434.24</v>
      </c>
      <c r="H1065" s="153">
        <f t="shared" si="470"/>
        <v>0</v>
      </c>
      <c r="I1065" s="153">
        <f t="shared" si="470"/>
        <v>17740.45</v>
      </c>
      <c r="J1065" s="153">
        <f t="shared" si="470"/>
        <v>29.94</v>
      </c>
      <c r="K1065" s="153">
        <f t="shared" si="470"/>
        <v>95.99</v>
      </c>
      <c r="L1065" s="153">
        <f t="shared" si="470"/>
        <v>0</v>
      </c>
      <c r="M1065" s="154">
        <f t="shared" si="470"/>
        <v>18240.740000000005</v>
      </c>
      <c r="N1065" s="534"/>
      <c r="O1065" s="534"/>
      <c r="Q1065" s="513"/>
      <c r="T1065" s="522">
        <f t="shared" si="449"/>
        <v>434.24</v>
      </c>
      <c r="U1065" s="523">
        <f t="shared" si="450"/>
        <v>0</v>
      </c>
      <c r="V1065" s="522">
        <f t="shared" si="451"/>
        <v>17740.45</v>
      </c>
      <c r="W1065" s="523">
        <f t="shared" si="452"/>
        <v>29.94</v>
      </c>
      <c r="X1065" s="522">
        <f t="shared" si="453"/>
        <v>95.99</v>
      </c>
      <c r="Y1065" s="523">
        <f t="shared" si="454"/>
        <v>0</v>
      </c>
      <c r="AA1065" s="517"/>
      <c r="AB1065" s="517"/>
      <c r="AC1065" s="530"/>
      <c r="AE1065" s="519"/>
      <c r="AF1065" s="519"/>
      <c r="AH1065" s="499" t="str">
        <f t="shared" si="455"/>
        <v/>
      </c>
    </row>
    <row r="1066" spans="1:34" ht="13.5" thickBot="1" x14ac:dyDescent="0.25">
      <c r="A1066" s="706" t="s">
        <v>16</v>
      </c>
      <c r="B1066" s="707"/>
      <c r="C1066" s="707"/>
      <c r="D1066" s="707"/>
      <c r="E1066" s="707"/>
      <c r="F1066" s="707"/>
      <c r="G1066" s="699">
        <f>G1065-H1065</f>
        <v>434.24</v>
      </c>
      <c r="H1066" s="699"/>
      <c r="I1066" s="699">
        <f>I1065-J1065</f>
        <v>17710.510000000002</v>
      </c>
      <c r="J1066" s="699"/>
      <c r="K1066" s="699">
        <f>K1065-L1065</f>
        <v>95.99</v>
      </c>
      <c r="L1066" s="699"/>
      <c r="M1066" s="155">
        <f>G1066+I1066+K1066</f>
        <v>18240.740000000005</v>
      </c>
      <c r="N1066" s="536"/>
      <c r="O1066" s="536"/>
      <c r="Q1066" s="513"/>
      <c r="T1066" s="522">
        <f t="shared" si="449"/>
        <v>434.24</v>
      </c>
      <c r="U1066" s="523">
        <f t="shared" si="450"/>
        <v>0</v>
      </c>
      <c r="V1066" s="522">
        <f t="shared" si="451"/>
        <v>17710.510000000002</v>
      </c>
      <c r="W1066" s="523">
        <f t="shared" si="452"/>
        <v>0</v>
      </c>
      <c r="X1066" s="522">
        <f t="shared" si="453"/>
        <v>95.99</v>
      </c>
      <c r="Y1066" s="523">
        <f t="shared" si="454"/>
        <v>0</v>
      </c>
      <c r="AA1066" s="517"/>
      <c r="AB1066" s="517"/>
      <c r="AC1066" s="530"/>
      <c r="AE1066" s="519"/>
      <c r="AF1066" s="519"/>
      <c r="AH1066" s="499" t="str">
        <f t="shared" si="455"/>
        <v/>
      </c>
    </row>
    <row r="1067" spans="1:34" ht="13.5" thickTop="1" x14ac:dyDescent="0.2">
      <c r="A1067" s="160"/>
      <c r="B1067" s="156" t="str">
        <f>IF(Q1067&gt;0.00001,B1059+1,"")</f>
        <v/>
      </c>
      <c r="C1067" s="128" t="b">
        <f t="shared" ref="C1067:C1092" si="471">IF(G1067+I1067+K1067&gt;0,"e",IF(H1067+J1067+L1067&gt;0,"u",IF(G1067+H1067+I1067+J1067+K1067+L1067&lt;0,"")))</f>
        <v>0</v>
      </c>
      <c r="D1067" s="161"/>
      <c r="E1067" s="143" t="b">
        <f t="shared" ref="E1067:E1092" si="472">IF(Q1067&gt;0.0001,1)</f>
        <v>0</v>
      </c>
      <c r="F1067" s="137" t="str">
        <f t="shared" ref="F1067:F1092" si="473">AH1067</f>
        <v/>
      </c>
      <c r="G1067" s="157"/>
      <c r="H1067" s="158"/>
      <c r="I1067" s="157"/>
      <c r="J1067" s="158"/>
      <c r="K1067" s="157"/>
      <c r="L1067" s="158"/>
      <c r="M1067" s="159" t="str">
        <f t="shared" ref="M1067:M1092" si="474">IF(SUM(G1067:L1067)&gt;0.00001,M1066+G1067-H1067+I1067-J1067+K1067-L1067,"")</f>
        <v/>
      </c>
      <c r="N1067" s="534"/>
      <c r="O1067" s="534"/>
      <c r="Q1067" s="513">
        <f t="shared" ref="Q1067:Q1092" si="475">SUM(G1067:L1067)</f>
        <v>0</v>
      </c>
      <c r="R1067" s="499" t="str">
        <f t="shared" ref="R1067:R1092" si="476">LEFT(F1067,2)</f>
        <v/>
      </c>
      <c r="T1067" s="522">
        <f t="shared" si="449"/>
        <v>0</v>
      </c>
      <c r="U1067" s="523">
        <f t="shared" si="450"/>
        <v>0</v>
      </c>
      <c r="V1067" s="522">
        <f t="shared" si="451"/>
        <v>0</v>
      </c>
      <c r="W1067" s="523">
        <f t="shared" si="452"/>
        <v>0</v>
      </c>
      <c r="X1067" s="522">
        <f t="shared" si="453"/>
        <v>0</v>
      </c>
      <c r="Y1067" s="523">
        <f t="shared" si="454"/>
        <v>0</v>
      </c>
      <c r="AA1067" s="517"/>
      <c r="AB1067" s="517" t="e">
        <f t="shared" ref="AB1067:AB1092" si="477">$AA$11+M1067</f>
        <v>#VALUE!</v>
      </c>
      <c r="AC1067" s="524"/>
      <c r="AE1067" s="519"/>
      <c r="AF1067" s="519"/>
      <c r="AH1067" s="499" t="str">
        <f t="shared" si="455"/>
        <v/>
      </c>
    </row>
    <row r="1068" spans="1:34" x14ac:dyDescent="0.2">
      <c r="A1068" s="134"/>
      <c r="B1068" s="135" t="str">
        <f t="shared" ref="B1068:B1092" si="478">IF(Q1068&gt;0.00001,B1067+1,"")</f>
        <v/>
      </c>
      <c r="C1068" s="128" t="b">
        <f t="shared" si="471"/>
        <v>0</v>
      </c>
      <c r="D1068" s="136"/>
      <c r="E1068" s="143" t="b">
        <f t="shared" si="472"/>
        <v>0</v>
      </c>
      <c r="F1068" s="137" t="str">
        <f t="shared" si="473"/>
        <v/>
      </c>
      <c r="G1068" s="138"/>
      <c r="H1068" s="139"/>
      <c r="I1068" s="138"/>
      <c r="J1068" s="139"/>
      <c r="K1068" s="138"/>
      <c r="L1068" s="139"/>
      <c r="M1068" s="140" t="str">
        <f t="shared" si="474"/>
        <v/>
      </c>
      <c r="N1068" s="534"/>
      <c r="O1068" s="534"/>
      <c r="Q1068" s="513">
        <f t="shared" si="475"/>
        <v>0</v>
      </c>
      <c r="R1068" s="499" t="str">
        <f t="shared" si="476"/>
        <v/>
      </c>
      <c r="T1068" s="522">
        <f t="shared" si="449"/>
        <v>0</v>
      </c>
      <c r="U1068" s="523">
        <f t="shared" si="450"/>
        <v>0</v>
      </c>
      <c r="V1068" s="522">
        <f t="shared" si="451"/>
        <v>0</v>
      </c>
      <c r="W1068" s="523">
        <f t="shared" si="452"/>
        <v>0</v>
      </c>
      <c r="X1068" s="522">
        <f t="shared" si="453"/>
        <v>0</v>
      </c>
      <c r="Y1068" s="523">
        <f t="shared" si="454"/>
        <v>0</v>
      </c>
      <c r="AA1068" s="517"/>
      <c r="AB1068" s="517" t="e">
        <f t="shared" si="477"/>
        <v>#VALUE!</v>
      </c>
      <c r="AC1068" s="524"/>
      <c r="AE1068" s="519"/>
      <c r="AF1068" s="519"/>
      <c r="AH1068" s="499" t="str">
        <f t="shared" si="455"/>
        <v/>
      </c>
    </row>
    <row r="1069" spans="1:34" x14ac:dyDescent="0.2">
      <c r="A1069" s="134"/>
      <c r="B1069" s="135" t="str">
        <f t="shared" si="478"/>
        <v/>
      </c>
      <c r="C1069" s="128" t="b">
        <f t="shared" si="471"/>
        <v>0</v>
      </c>
      <c r="D1069" s="136"/>
      <c r="E1069" s="143" t="b">
        <f t="shared" si="472"/>
        <v>0</v>
      </c>
      <c r="F1069" s="137" t="str">
        <f t="shared" si="473"/>
        <v/>
      </c>
      <c r="G1069" s="138"/>
      <c r="H1069" s="139"/>
      <c r="I1069" s="138"/>
      <c r="J1069" s="139"/>
      <c r="K1069" s="138"/>
      <c r="L1069" s="139"/>
      <c r="M1069" s="140" t="str">
        <f t="shared" si="474"/>
        <v/>
      </c>
      <c r="N1069" s="534"/>
      <c r="O1069" s="534"/>
      <c r="Q1069" s="513">
        <f t="shared" si="475"/>
        <v>0</v>
      </c>
      <c r="R1069" s="499" t="str">
        <f t="shared" si="476"/>
        <v/>
      </c>
      <c r="T1069" s="522">
        <f t="shared" si="449"/>
        <v>0</v>
      </c>
      <c r="U1069" s="523">
        <f t="shared" si="450"/>
        <v>0</v>
      </c>
      <c r="V1069" s="522">
        <f t="shared" si="451"/>
        <v>0</v>
      </c>
      <c r="W1069" s="523">
        <f t="shared" si="452"/>
        <v>0</v>
      </c>
      <c r="X1069" s="522">
        <f t="shared" si="453"/>
        <v>0</v>
      </c>
      <c r="Y1069" s="523">
        <f t="shared" si="454"/>
        <v>0</v>
      </c>
      <c r="AA1069" s="517"/>
      <c r="AB1069" s="517" t="e">
        <f t="shared" si="477"/>
        <v>#VALUE!</v>
      </c>
      <c r="AC1069" s="524"/>
      <c r="AE1069" s="519"/>
      <c r="AF1069" s="519"/>
      <c r="AH1069" s="499" t="str">
        <f t="shared" si="455"/>
        <v/>
      </c>
    </row>
    <row r="1070" spans="1:34" x14ac:dyDescent="0.2">
      <c r="A1070" s="134"/>
      <c r="B1070" s="135" t="str">
        <f t="shared" si="478"/>
        <v/>
      </c>
      <c r="C1070" s="128" t="b">
        <f t="shared" si="471"/>
        <v>0</v>
      </c>
      <c r="D1070" s="136"/>
      <c r="E1070" s="143" t="b">
        <f t="shared" si="472"/>
        <v>0</v>
      </c>
      <c r="F1070" s="137" t="str">
        <f t="shared" si="473"/>
        <v/>
      </c>
      <c r="G1070" s="138"/>
      <c r="H1070" s="139"/>
      <c r="I1070" s="138"/>
      <c r="J1070" s="139"/>
      <c r="K1070" s="138"/>
      <c r="L1070" s="139"/>
      <c r="M1070" s="140" t="str">
        <f t="shared" si="474"/>
        <v/>
      </c>
      <c r="N1070" s="534"/>
      <c r="O1070" s="534"/>
      <c r="Q1070" s="513">
        <f t="shared" si="475"/>
        <v>0</v>
      </c>
      <c r="R1070" s="499" t="str">
        <f t="shared" si="476"/>
        <v/>
      </c>
      <c r="T1070" s="522">
        <f t="shared" si="449"/>
        <v>0</v>
      </c>
      <c r="U1070" s="523">
        <f t="shared" si="450"/>
        <v>0</v>
      </c>
      <c r="V1070" s="522">
        <f t="shared" si="451"/>
        <v>0</v>
      </c>
      <c r="W1070" s="523">
        <f t="shared" si="452"/>
        <v>0</v>
      </c>
      <c r="X1070" s="522">
        <f t="shared" si="453"/>
        <v>0</v>
      </c>
      <c r="Y1070" s="523">
        <f t="shared" si="454"/>
        <v>0</v>
      </c>
      <c r="AA1070" s="517"/>
      <c r="AB1070" s="517" t="e">
        <f t="shared" si="477"/>
        <v>#VALUE!</v>
      </c>
      <c r="AC1070" s="524"/>
      <c r="AE1070" s="519"/>
      <c r="AF1070" s="519"/>
      <c r="AH1070" s="499" t="str">
        <f t="shared" si="455"/>
        <v/>
      </c>
    </row>
    <row r="1071" spans="1:34" x14ac:dyDescent="0.2">
      <c r="A1071" s="134"/>
      <c r="B1071" s="135" t="str">
        <f t="shared" si="478"/>
        <v/>
      </c>
      <c r="C1071" s="128" t="b">
        <f t="shared" si="471"/>
        <v>0</v>
      </c>
      <c r="D1071" s="136"/>
      <c r="E1071" s="143" t="b">
        <f t="shared" si="472"/>
        <v>0</v>
      </c>
      <c r="F1071" s="137" t="str">
        <f t="shared" si="473"/>
        <v/>
      </c>
      <c r="G1071" s="138"/>
      <c r="H1071" s="139"/>
      <c r="I1071" s="138"/>
      <c r="J1071" s="139"/>
      <c r="K1071" s="138"/>
      <c r="L1071" s="139"/>
      <c r="M1071" s="140" t="str">
        <f t="shared" si="474"/>
        <v/>
      </c>
      <c r="N1071" s="534"/>
      <c r="O1071" s="534"/>
      <c r="Q1071" s="513">
        <f t="shared" si="475"/>
        <v>0</v>
      </c>
      <c r="R1071" s="499" t="str">
        <f t="shared" si="476"/>
        <v/>
      </c>
      <c r="T1071" s="522">
        <f t="shared" si="449"/>
        <v>0</v>
      </c>
      <c r="U1071" s="523">
        <f t="shared" si="450"/>
        <v>0</v>
      </c>
      <c r="V1071" s="522">
        <f t="shared" si="451"/>
        <v>0</v>
      </c>
      <c r="W1071" s="523">
        <f t="shared" si="452"/>
        <v>0</v>
      </c>
      <c r="X1071" s="522">
        <f t="shared" si="453"/>
        <v>0</v>
      </c>
      <c r="Y1071" s="523">
        <f t="shared" si="454"/>
        <v>0</v>
      </c>
      <c r="AA1071" s="517"/>
      <c r="AB1071" s="517" t="e">
        <f t="shared" si="477"/>
        <v>#VALUE!</v>
      </c>
      <c r="AC1071" s="524"/>
      <c r="AE1071" s="519"/>
      <c r="AF1071" s="519"/>
      <c r="AH1071" s="499" t="str">
        <f t="shared" si="455"/>
        <v/>
      </c>
    </row>
    <row r="1072" spans="1:34" x14ac:dyDescent="0.2">
      <c r="A1072" s="134"/>
      <c r="B1072" s="135" t="str">
        <f t="shared" si="478"/>
        <v/>
      </c>
      <c r="C1072" s="128" t="b">
        <f t="shared" si="471"/>
        <v>0</v>
      </c>
      <c r="D1072" s="136"/>
      <c r="E1072" s="143" t="b">
        <f t="shared" si="472"/>
        <v>0</v>
      </c>
      <c r="F1072" s="137" t="str">
        <f t="shared" si="473"/>
        <v/>
      </c>
      <c r="G1072" s="138"/>
      <c r="H1072" s="139"/>
      <c r="I1072" s="138"/>
      <c r="J1072" s="139"/>
      <c r="K1072" s="138"/>
      <c r="L1072" s="139"/>
      <c r="M1072" s="140" t="str">
        <f t="shared" si="474"/>
        <v/>
      </c>
      <c r="N1072" s="534"/>
      <c r="O1072" s="534"/>
      <c r="Q1072" s="513">
        <f t="shared" si="475"/>
        <v>0</v>
      </c>
      <c r="R1072" s="499" t="str">
        <f t="shared" si="476"/>
        <v/>
      </c>
      <c r="T1072" s="522">
        <f t="shared" si="449"/>
        <v>0</v>
      </c>
      <c r="U1072" s="523">
        <f t="shared" si="450"/>
        <v>0</v>
      </c>
      <c r="V1072" s="522">
        <f t="shared" si="451"/>
        <v>0</v>
      </c>
      <c r="W1072" s="523">
        <f t="shared" si="452"/>
        <v>0</v>
      </c>
      <c r="X1072" s="522">
        <f t="shared" si="453"/>
        <v>0</v>
      </c>
      <c r="Y1072" s="523">
        <f t="shared" si="454"/>
        <v>0</v>
      </c>
      <c r="AA1072" s="517"/>
      <c r="AB1072" s="517" t="e">
        <f t="shared" si="477"/>
        <v>#VALUE!</v>
      </c>
      <c r="AC1072" s="524"/>
      <c r="AE1072" s="519"/>
      <c r="AF1072" s="519"/>
      <c r="AH1072" s="499" t="str">
        <f t="shared" si="455"/>
        <v/>
      </c>
    </row>
    <row r="1073" spans="1:34" x14ac:dyDescent="0.2">
      <c r="A1073" s="134"/>
      <c r="B1073" s="135" t="str">
        <f t="shared" si="478"/>
        <v/>
      </c>
      <c r="C1073" s="128" t="b">
        <f t="shared" si="471"/>
        <v>0</v>
      </c>
      <c r="D1073" s="136"/>
      <c r="E1073" s="143" t="b">
        <f t="shared" si="472"/>
        <v>0</v>
      </c>
      <c r="F1073" s="137" t="str">
        <f t="shared" si="473"/>
        <v/>
      </c>
      <c r="G1073" s="138"/>
      <c r="H1073" s="139"/>
      <c r="I1073" s="138"/>
      <c r="J1073" s="139"/>
      <c r="K1073" s="138"/>
      <c r="L1073" s="139"/>
      <c r="M1073" s="140" t="str">
        <f t="shared" si="474"/>
        <v/>
      </c>
      <c r="N1073" s="534"/>
      <c r="O1073" s="534"/>
      <c r="Q1073" s="513">
        <f t="shared" si="475"/>
        <v>0</v>
      </c>
      <c r="R1073" s="499" t="str">
        <f t="shared" si="476"/>
        <v/>
      </c>
      <c r="T1073" s="522">
        <f t="shared" si="449"/>
        <v>0</v>
      </c>
      <c r="U1073" s="523">
        <f t="shared" si="450"/>
        <v>0</v>
      </c>
      <c r="V1073" s="522">
        <f t="shared" si="451"/>
        <v>0</v>
      </c>
      <c r="W1073" s="523">
        <f t="shared" si="452"/>
        <v>0</v>
      </c>
      <c r="X1073" s="522">
        <f t="shared" si="453"/>
        <v>0</v>
      </c>
      <c r="Y1073" s="523">
        <f t="shared" si="454"/>
        <v>0</v>
      </c>
      <c r="AA1073" s="517"/>
      <c r="AB1073" s="517" t="e">
        <f t="shared" si="477"/>
        <v>#VALUE!</v>
      </c>
      <c r="AC1073" s="524"/>
      <c r="AE1073" s="519"/>
      <c r="AF1073" s="519"/>
      <c r="AH1073" s="499" t="str">
        <f t="shared" si="455"/>
        <v/>
      </c>
    </row>
    <row r="1074" spans="1:34" x14ac:dyDescent="0.2">
      <c r="A1074" s="134"/>
      <c r="B1074" s="135" t="str">
        <f t="shared" si="478"/>
        <v/>
      </c>
      <c r="C1074" s="128" t="b">
        <f t="shared" si="471"/>
        <v>0</v>
      </c>
      <c r="D1074" s="136"/>
      <c r="E1074" s="143" t="b">
        <f t="shared" si="472"/>
        <v>0</v>
      </c>
      <c r="F1074" s="137" t="str">
        <f t="shared" si="473"/>
        <v/>
      </c>
      <c r="G1074" s="138"/>
      <c r="H1074" s="139"/>
      <c r="I1074" s="138"/>
      <c r="J1074" s="139"/>
      <c r="K1074" s="138"/>
      <c r="L1074" s="139"/>
      <c r="M1074" s="140" t="str">
        <f t="shared" si="474"/>
        <v/>
      </c>
      <c r="N1074" s="534"/>
      <c r="O1074" s="534"/>
      <c r="Q1074" s="513">
        <f t="shared" si="475"/>
        <v>0</v>
      </c>
      <c r="R1074" s="499" t="str">
        <f t="shared" si="476"/>
        <v/>
      </c>
      <c r="T1074" s="522">
        <f t="shared" si="449"/>
        <v>0</v>
      </c>
      <c r="U1074" s="523">
        <f t="shared" si="450"/>
        <v>0</v>
      </c>
      <c r="V1074" s="522">
        <f t="shared" si="451"/>
        <v>0</v>
      </c>
      <c r="W1074" s="523">
        <f t="shared" si="452"/>
        <v>0</v>
      </c>
      <c r="X1074" s="522">
        <f t="shared" si="453"/>
        <v>0</v>
      </c>
      <c r="Y1074" s="523">
        <f t="shared" si="454"/>
        <v>0</v>
      </c>
      <c r="AA1074" s="517"/>
      <c r="AB1074" s="517" t="e">
        <f t="shared" si="477"/>
        <v>#VALUE!</v>
      </c>
      <c r="AC1074" s="524"/>
      <c r="AE1074" s="519"/>
      <c r="AF1074" s="519"/>
      <c r="AH1074" s="499" t="str">
        <f t="shared" si="455"/>
        <v/>
      </c>
    </row>
    <row r="1075" spans="1:34" x14ac:dyDescent="0.2">
      <c r="A1075" s="134"/>
      <c r="B1075" s="135" t="str">
        <f t="shared" si="478"/>
        <v/>
      </c>
      <c r="C1075" s="128" t="b">
        <f t="shared" si="471"/>
        <v>0</v>
      </c>
      <c r="D1075" s="136"/>
      <c r="E1075" s="143" t="b">
        <f t="shared" si="472"/>
        <v>0</v>
      </c>
      <c r="F1075" s="137" t="str">
        <f t="shared" si="473"/>
        <v/>
      </c>
      <c r="G1075" s="138"/>
      <c r="H1075" s="139"/>
      <c r="I1075" s="138"/>
      <c r="J1075" s="139"/>
      <c r="K1075" s="138"/>
      <c r="L1075" s="139"/>
      <c r="M1075" s="140" t="str">
        <f t="shared" si="474"/>
        <v/>
      </c>
      <c r="N1075" s="534"/>
      <c r="O1075" s="534"/>
      <c r="Q1075" s="513">
        <f t="shared" si="475"/>
        <v>0</v>
      </c>
      <c r="R1075" s="499" t="str">
        <f t="shared" si="476"/>
        <v/>
      </c>
      <c r="T1075" s="522">
        <f t="shared" si="449"/>
        <v>0</v>
      </c>
      <c r="U1075" s="523">
        <f t="shared" si="450"/>
        <v>0</v>
      </c>
      <c r="V1075" s="522">
        <f t="shared" si="451"/>
        <v>0</v>
      </c>
      <c r="W1075" s="523">
        <f t="shared" si="452"/>
        <v>0</v>
      </c>
      <c r="X1075" s="522">
        <f t="shared" si="453"/>
        <v>0</v>
      </c>
      <c r="Y1075" s="523">
        <f t="shared" si="454"/>
        <v>0</v>
      </c>
      <c r="AA1075" s="517"/>
      <c r="AB1075" s="517" t="e">
        <f t="shared" si="477"/>
        <v>#VALUE!</v>
      </c>
      <c r="AC1075" s="524"/>
      <c r="AE1075" s="519"/>
      <c r="AF1075" s="519"/>
      <c r="AH1075" s="499" t="str">
        <f t="shared" si="455"/>
        <v/>
      </c>
    </row>
    <row r="1076" spans="1:34" x14ac:dyDescent="0.2">
      <c r="A1076" s="134"/>
      <c r="B1076" s="135" t="str">
        <f t="shared" si="478"/>
        <v/>
      </c>
      <c r="C1076" s="128" t="b">
        <f t="shared" si="471"/>
        <v>0</v>
      </c>
      <c r="D1076" s="136"/>
      <c r="E1076" s="143" t="b">
        <f t="shared" si="472"/>
        <v>0</v>
      </c>
      <c r="F1076" s="137" t="str">
        <f t="shared" si="473"/>
        <v/>
      </c>
      <c r="G1076" s="138"/>
      <c r="H1076" s="139"/>
      <c r="I1076" s="138"/>
      <c r="J1076" s="139"/>
      <c r="K1076" s="138"/>
      <c r="L1076" s="139"/>
      <c r="M1076" s="140" t="str">
        <f t="shared" si="474"/>
        <v/>
      </c>
      <c r="N1076" s="534"/>
      <c r="O1076" s="534"/>
      <c r="Q1076" s="513">
        <f t="shared" si="475"/>
        <v>0</v>
      </c>
      <c r="R1076" s="499" t="str">
        <f t="shared" si="476"/>
        <v/>
      </c>
      <c r="T1076" s="522">
        <f t="shared" si="449"/>
        <v>0</v>
      </c>
      <c r="U1076" s="523">
        <f t="shared" si="450"/>
        <v>0</v>
      </c>
      <c r="V1076" s="522">
        <f t="shared" si="451"/>
        <v>0</v>
      </c>
      <c r="W1076" s="523">
        <f t="shared" si="452"/>
        <v>0</v>
      </c>
      <c r="X1076" s="522">
        <f t="shared" si="453"/>
        <v>0</v>
      </c>
      <c r="Y1076" s="523">
        <f t="shared" si="454"/>
        <v>0</v>
      </c>
      <c r="AA1076" s="517"/>
      <c r="AB1076" s="517" t="e">
        <f t="shared" si="477"/>
        <v>#VALUE!</v>
      </c>
      <c r="AC1076" s="524"/>
      <c r="AE1076" s="519"/>
      <c r="AF1076" s="519"/>
      <c r="AH1076" s="499" t="str">
        <f t="shared" si="455"/>
        <v/>
      </c>
    </row>
    <row r="1077" spans="1:34" x14ac:dyDescent="0.2">
      <c r="A1077" s="134"/>
      <c r="B1077" s="135" t="str">
        <f t="shared" si="478"/>
        <v/>
      </c>
      <c r="C1077" s="128" t="b">
        <f t="shared" si="471"/>
        <v>0</v>
      </c>
      <c r="D1077" s="136"/>
      <c r="E1077" s="143" t="b">
        <f t="shared" si="472"/>
        <v>0</v>
      </c>
      <c r="F1077" s="137" t="str">
        <f t="shared" si="473"/>
        <v/>
      </c>
      <c r="G1077" s="138"/>
      <c r="H1077" s="139"/>
      <c r="I1077" s="138"/>
      <c r="J1077" s="139"/>
      <c r="K1077" s="138"/>
      <c r="L1077" s="139"/>
      <c r="M1077" s="140" t="str">
        <f t="shared" si="474"/>
        <v/>
      </c>
      <c r="N1077" s="534"/>
      <c r="O1077" s="534"/>
      <c r="Q1077" s="513">
        <f t="shared" si="475"/>
        <v>0</v>
      </c>
      <c r="R1077" s="499" t="str">
        <f t="shared" si="476"/>
        <v/>
      </c>
      <c r="T1077" s="522">
        <f t="shared" si="449"/>
        <v>0</v>
      </c>
      <c r="U1077" s="523">
        <f t="shared" si="450"/>
        <v>0</v>
      </c>
      <c r="V1077" s="522">
        <f t="shared" si="451"/>
        <v>0</v>
      </c>
      <c r="W1077" s="523">
        <f t="shared" si="452"/>
        <v>0</v>
      </c>
      <c r="X1077" s="522">
        <f t="shared" si="453"/>
        <v>0</v>
      </c>
      <c r="Y1077" s="523">
        <f t="shared" si="454"/>
        <v>0</v>
      </c>
      <c r="AA1077" s="517"/>
      <c r="AB1077" s="517" t="e">
        <f t="shared" si="477"/>
        <v>#VALUE!</v>
      </c>
      <c r="AC1077" s="524"/>
      <c r="AE1077" s="519"/>
      <c r="AF1077" s="519"/>
      <c r="AH1077" s="499" t="str">
        <f t="shared" si="455"/>
        <v/>
      </c>
    </row>
    <row r="1078" spans="1:34" x14ac:dyDescent="0.2">
      <c r="A1078" s="134"/>
      <c r="B1078" s="135" t="str">
        <f t="shared" si="478"/>
        <v/>
      </c>
      <c r="C1078" s="128" t="b">
        <f t="shared" si="471"/>
        <v>0</v>
      </c>
      <c r="D1078" s="136"/>
      <c r="E1078" s="143" t="b">
        <f t="shared" si="472"/>
        <v>0</v>
      </c>
      <c r="F1078" s="137" t="str">
        <f t="shared" si="473"/>
        <v/>
      </c>
      <c r="G1078" s="138"/>
      <c r="H1078" s="139"/>
      <c r="I1078" s="138"/>
      <c r="J1078" s="139"/>
      <c r="K1078" s="138"/>
      <c r="L1078" s="139"/>
      <c r="M1078" s="140" t="str">
        <f t="shared" si="474"/>
        <v/>
      </c>
      <c r="N1078" s="534"/>
      <c r="O1078" s="534"/>
      <c r="Q1078" s="513">
        <f t="shared" si="475"/>
        <v>0</v>
      </c>
      <c r="R1078" s="499" t="str">
        <f t="shared" si="476"/>
        <v/>
      </c>
      <c r="T1078" s="522">
        <f t="shared" si="449"/>
        <v>0</v>
      </c>
      <c r="U1078" s="523">
        <f t="shared" si="450"/>
        <v>0</v>
      </c>
      <c r="V1078" s="522">
        <f t="shared" si="451"/>
        <v>0</v>
      </c>
      <c r="W1078" s="523">
        <f t="shared" si="452"/>
        <v>0</v>
      </c>
      <c r="X1078" s="522">
        <f t="shared" si="453"/>
        <v>0</v>
      </c>
      <c r="Y1078" s="523">
        <f t="shared" si="454"/>
        <v>0</v>
      </c>
      <c r="AA1078" s="517"/>
      <c r="AB1078" s="517" t="e">
        <f t="shared" si="477"/>
        <v>#VALUE!</v>
      </c>
      <c r="AC1078" s="524"/>
      <c r="AE1078" s="519"/>
      <c r="AF1078" s="519"/>
      <c r="AH1078" s="499" t="str">
        <f t="shared" si="455"/>
        <v/>
      </c>
    </row>
    <row r="1079" spans="1:34" x14ac:dyDescent="0.2">
      <c r="A1079" s="134"/>
      <c r="B1079" s="135" t="str">
        <f t="shared" si="478"/>
        <v/>
      </c>
      <c r="C1079" s="128" t="b">
        <f t="shared" si="471"/>
        <v>0</v>
      </c>
      <c r="D1079" s="136"/>
      <c r="E1079" s="143" t="b">
        <f t="shared" si="472"/>
        <v>0</v>
      </c>
      <c r="F1079" s="137" t="str">
        <f t="shared" si="473"/>
        <v/>
      </c>
      <c r="G1079" s="138"/>
      <c r="H1079" s="139"/>
      <c r="I1079" s="138"/>
      <c r="J1079" s="139"/>
      <c r="K1079" s="138"/>
      <c r="L1079" s="139"/>
      <c r="M1079" s="140" t="str">
        <f t="shared" si="474"/>
        <v/>
      </c>
      <c r="N1079" s="534"/>
      <c r="O1079" s="534"/>
      <c r="Q1079" s="513">
        <f t="shared" si="475"/>
        <v>0</v>
      </c>
      <c r="R1079" s="499" t="str">
        <f t="shared" si="476"/>
        <v/>
      </c>
      <c r="T1079" s="522">
        <f t="shared" si="449"/>
        <v>0</v>
      </c>
      <c r="U1079" s="523">
        <f t="shared" si="450"/>
        <v>0</v>
      </c>
      <c r="V1079" s="522">
        <f t="shared" si="451"/>
        <v>0</v>
      </c>
      <c r="W1079" s="523">
        <f t="shared" si="452"/>
        <v>0</v>
      </c>
      <c r="X1079" s="522">
        <f t="shared" si="453"/>
        <v>0</v>
      </c>
      <c r="Y1079" s="523">
        <f t="shared" si="454"/>
        <v>0</v>
      </c>
      <c r="AA1079" s="517"/>
      <c r="AB1079" s="517" t="e">
        <f t="shared" si="477"/>
        <v>#VALUE!</v>
      </c>
      <c r="AC1079" s="524"/>
      <c r="AE1079" s="519"/>
      <c r="AF1079" s="519"/>
      <c r="AH1079" s="499" t="str">
        <f t="shared" si="455"/>
        <v/>
      </c>
    </row>
    <row r="1080" spans="1:34" x14ac:dyDescent="0.2">
      <c r="A1080" s="134"/>
      <c r="B1080" s="135" t="str">
        <f t="shared" si="478"/>
        <v/>
      </c>
      <c r="C1080" s="128" t="b">
        <f t="shared" si="471"/>
        <v>0</v>
      </c>
      <c r="D1080" s="136"/>
      <c r="E1080" s="143" t="b">
        <f t="shared" si="472"/>
        <v>0</v>
      </c>
      <c r="F1080" s="137" t="str">
        <f t="shared" si="473"/>
        <v/>
      </c>
      <c r="G1080" s="138"/>
      <c r="H1080" s="139"/>
      <c r="I1080" s="138"/>
      <c r="J1080" s="139"/>
      <c r="K1080" s="138"/>
      <c r="L1080" s="139"/>
      <c r="M1080" s="140" t="str">
        <f t="shared" si="474"/>
        <v/>
      </c>
      <c r="N1080" s="534"/>
      <c r="O1080" s="534"/>
      <c r="Q1080" s="513">
        <f t="shared" si="475"/>
        <v>0</v>
      </c>
      <c r="R1080" s="499" t="str">
        <f t="shared" si="476"/>
        <v/>
      </c>
      <c r="T1080" s="522">
        <f t="shared" si="449"/>
        <v>0</v>
      </c>
      <c r="U1080" s="523">
        <f t="shared" si="450"/>
        <v>0</v>
      </c>
      <c r="V1080" s="522">
        <f t="shared" si="451"/>
        <v>0</v>
      </c>
      <c r="W1080" s="523">
        <f t="shared" si="452"/>
        <v>0</v>
      </c>
      <c r="X1080" s="522">
        <f t="shared" si="453"/>
        <v>0</v>
      </c>
      <c r="Y1080" s="523">
        <f t="shared" si="454"/>
        <v>0</v>
      </c>
      <c r="AA1080" s="517"/>
      <c r="AB1080" s="517" t="e">
        <f t="shared" si="477"/>
        <v>#VALUE!</v>
      </c>
      <c r="AC1080" s="524"/>
      <c r="AE1080" s="519"/>
      <c r="AF1080" s="519"/>
      <c r="AH1080" s="499" t="str">
        <f t="shared" si="455"/>
        <v/>
      </c>
    </row>
    <row r="1081" spans="1:34" x14ac:dyDescent="0.2">
      <c r="A1081" s="134"/>
      <c r="B1081" s="135" t="str">
        <f t="shared" si="478"/>
        <v/>
      </c>
      <c r="C1081" s="128" t="b">
        <f t="shared" si="471"/>
        <v>0</v>
      </c>
      <c r="D1081" s="136"/>
      <c r="E1081" s="143" t="b">
        <f t="shared" si="472"/>
        <v>0</v>
      </c>
      <c r="F1081" s="137" t="str">
        <f t="shared" si="473"/>
        <v/>
      </c>
      <c r="G1081" s="138"/>
      <c r="H1081" s="139"/>
      <c r="I1081" s="138"/>
      <c r="J1081" s="139"/>
      <c r="K1081" s="138"/>
      <c r="L1081" s="139"/>
      <c r="M1081" s="140" t="str">
        <f t="shared" si="474"/>
        <v/>
      </c>
      <c r="N1081" s="534"/>
      <c r="O1081" s="534"/>
      <c r="Q1081" s="513">
        <f t="shared" si="475"/>
        <v>0</v>
      </c>
      <c r="R1081" s="499" t="str">
        <f t="shared" si="476"/>
        <v/>
      </c>
      <c r="T1081" s="522">
        <f t="shared" si="449"/>
        <v>0</v>
      </c>
      <c r="U1081" s="523">
        <f t="shared" si="450"/>
        <v>0</v>
      </c>
      <c r="V1081" s="522">
        <f t="shared" si="451"/>
        <v>0</v>
      </c>
      <c r="W1081" s="523">
        <f t="shared" si="452"/>
        <v>0</v>
      </c>
      <c r="X1081" s="522">
        <f t="shared" si="453"/>
        <v>0</v>
      </c>
      <c r="Y1081" s="523">
        <f t="shared" si="454"/>
        <v>0</v>
      </c>
      <c r="AA1081" s="517"/>
      <c r="AB1081" s="517" t="e">
        <f t="shared" si="477"/>
        <v>#VALUE!</v>
      </c>
      <c r="AC1081" s="524"/>
      <c r="AE1081" s="519"/>
      <c r="AF1081" s="519"/>
      <c r="AH1081" s="499" t="str">
        <f t="shared" si="455"/>
        <v/>
      </c>
    </row>
    <row r="1082" spans="1:34" x14ac:dyDescent="0.2">
      <c r="A1082" s="134"/>
      <c r="B1082" s="135" t="str">
        <f t="shared" si="478"/>
        <v/>
      </c>
      <c r="C1082" s="128" t="b">
        <f t="shared" si="471"/>
        <v>0</v>
      </c>
      <c r="D1082" s="136"/>
      <c r="E1082" s="143" t="b">
        <f t="shared" si="472"/>
        <v>0</v>
      </c>
      <c r="F1082" s="137" t="str">
        <f t="shared" si="473"/>
        <v/>
      </c>
      <c r="G1082" s="138"/>
      <c r="H1082" s="139"/>
      <c r="I1082" s="138"/>
      <c r="J1082" s="139"/>
      <c r="K1082" s="138"/>
      <c r="L1082" s="139"/>
      <c r="M1082" s="140" t="str">
        <f t="shared" si="474"/>
        <v/>
      </c>
      <c r="N1082" s="534"/>
      <c r="O1082" s="534"/>
      <c r="Q1082" s="513">
        <f t="shared" si="475"/>
        <v>0</v>
      </c>
      <c r="R1082" s="499" t="str">
        <f t="shared" si="476"/>
        <v/>
      </c>
      <c r="T1082" s="522">
        <f t="shared" si="449"/>
        <v>0</v>
      </c>
      <c r="U1082" s="523">
        <f t="shared" si="450"/>
        <v>0</v>
      </c>
      <c r="V1082" s="522">
        <f t="shared" si="451"/>
        <v>0</v>
      </c>
      <c r="W1082" s="523">
        <f t="shared" si="452"/>
        <v>0</v>
      </c>
      <c r="X1082" s="522">
        <f t="shared" si="453"/>
        <v>0</v>
      </c>
      <c r="Y1082" s="523">
        <f t="shared" si="454"/>
        <v>0</v>
      </c>
      <c r="AA1082" s="517"/>
      <c r="AB1082" s="517" t="e">
        <f t="shared" si="477"/>
        <v>#VALUE!</v>
      </c>
      <c r="AC1082" s="524"/>
      <c r="AE1082" s="519"/>
      <c r="AF1082" s="519"/>
      <c r="AH1082" s="499" t="str">
        <f t="shared" si="455"/>
        <v/>
      </c>
    </row>
    <row r="1083" spans="1:34" x14ac:dyDescent="0.2">
      <c r="A1083" s="134"/>
      <c r="B1083" s="135" t="str">
        <f t="shared" si="478"/>
        <v/>
      </c>
      <c r="C1083" s="128" t="b">
        <f t="shared" si="471"/>
        <v>0</v>
      </c>
      <c r="D1083" s="136"/>
      <c r="E1083" s="143" t="b">
        <f t="shared" si="472"/>
        <v>0</v>
      </c>
      <c r="F1083" s="137" t="str">
        <f t="shared" si="473"/>
        <v/>
      </c>
      <c r="G1083" s="138"/>
      <c r="H1083" s="139"/>
      <c r="I1083" s="138"/>
      <c r="J1083" s="139"/>
      <c r="K1083" s="138"/>
      <c r="L1083" s="139"/>
      <c r="M1083" s="140" t="str">
        <f t="shared" si="474"/>
        <v/>
      </c>
      <c r="N1083" s="534"/>
      <c r="O1083" s="534"/>
      <c r="Q1083" s="513">
        <f t="shared" si="475"/>
        <v>0</v>
      </c>
      <c r="R1083" s="499" t="str">
        <f t="shared" si="476"/>
        <v/>
      </c>
      <c r="T1083" s="522">
        <f t="shared" si="449"/>
        <v>0</v>
      </c>
      <c r="U1083" s="523">
        <f t="shared" si="450"/>
        <v>0</v>
      </c>
      <c r="V1083" s="522">
        <f t="shared" si="451"/>
        <v>0</v>
      </c>
      <c r="W1083" s="523">
        <f t="shared" si="452"/>
        <v>0</v>
      </c>
      <c r="X1083" s="522">
        <f t="shared" si="453"/>
        <v>0</v>
      </c>
      <c r="Y1083" s="523">
        <f t="shared" si="454"/>
        <v>0</v>
      </c>
      <c r="AA1083" s="517"/>
      <c r="AB1083" s="517" t="e">
        <f t="shared" si="477"/>
        <v>#VALUE!</v>
      </c>
      <c r="AC1083" s="524"/>
      <c r="AE1083" s="519"/>
      <c r="AF1083" s="519"/>
      <c r="AH1083" s="499" t="str">
        <f t="shared" si="455"/>
        <v/>
      </c>
    </row>
    <row r="1084" spans="1:34" x14ac:dyDescent="0.2">
      <c r="A1084" s="134"/>
      <c r="B1084" s="135" t="str">
        <f t="shared" si="478"/>
        <v/>
      </c>
      <c r="C1084" s="128" t="b">
        <f t="shared" si="471"/>
        <v>0</v>
      </c>
      <c r="D1084" s="136"/>
      <c r="E1084" s="143" t="b">
        <f t="shared" si="472"/>
        <v>0</v>
      </c>
      <c r="F1084" s="137" t="str">
        <f t="shared" si="473"/>
        <v/>
      </c>
      <c r="G1084" s="138"/>
      <c r="H1084" s="139"/>
      <c r="I1084" s="138"/>
      <c r="J1084" s="139"/>
      <c r="K1084" s="138"/>
      <c r="L1084" s="139"/>
      <c r="M1084" s="140" t="str">
        <f t="shared" si="474"/>
        <v/>
      </c>
      <c r="N1084" s="534"/>
      <c r="O1084" s="534"/>
      <c r="Q1084" s="513">
        <f t="shared" si="475"/>
        <v>0</v>
      </c>
      <c r="R1084" s="499" t="str">
        <f t="shared" si="476"/>
        <v/>
      </c>
      <c r="T1084" s="522">
        <f t="shared" si="449"/>
        <v>0</v>
      </c>
      <c r="U1084" s="523">
        <f t="shared" si="450"/>
        <v>0</v>
      </c>
      <c r="V1084" s="522">
        <f t="shared" si="451"/>
        <v>0</v>
      </c>
      <c r="W1084" s="523">
        <f t="shared" si="452"/>
        <v>0</v>
      </c>
      <c r="X1084" s="522">
        <f t="shared" si="453"/>
        <v>0</v>
      </c>
      <c r="Y1084" s="523">
        <f t="shared" si="454"/>
        <v>0</v>
      </c>
      <c r="AA1084" s="517"/>
      <c r="AB1084" s="517" t="e">
        <f t="shared" si="477"/>
        <v>#VALUE!</v>
      </c>
      <c r="AC1084" s="524"/>
      <c r="AE1084" s="519"/>
      <c r="AF1084" s="519"/>
      <c r="AH1084" s="499" t="str">
        <f t="shared" si="455"/>
        <v/>
      </c>
    </row>
    <row r="1085" spans="1:34" x14ac:dyDescent="0.2">
      <c r="A1085" s="134"/>
      <c r="B1085" s="135" t="str">
        <f t="shared" si="478"/>
        <v/>
      </c>
      <c r="C1085" s="128" t="b">
        <f t="shared" si="471"/>
        <v>0</v>
      </c>
      <c r="D1085" s="136"/>
      <c r="E1085" s="143" t="b">
        <f t="shared" si="472"/>
        <v>0</v>
      </c>
      <c r="F1085" s="137" t="str">
        <f t="shared" si="473"/>
        <v/>
      </c>
      <c r="G1085" s="138"/>
      <c r="H1085" s="139"/>
      <c r="I1085" s="138"/>
      <c r="J1085" s="139"/>
      <c r="K1085" s="138"/>
      <c r="L1085" s="139"/>
      <c r="M1085" s="140" t="str">
        <f t="shared" si="474"/>
        <v/>
      </c>
      <c r="N1085" s="534"/>
      <c r="O1085" s="534"/>
      <c r="Q1085" s="513">
        <f t="shared" si="475"/>
        <v>0</v>
      </c>
      <c r="R1085" s="499" t="str">
        <f t="shared" si="476"/>
        <v/>
      </c>
      <c r="T1085" s="522">
        <f t="shared" si="449"/>
        <v>0</v>
      </c>
      <c r="U1085" s="523">
        <f t="shared" si="450"/>
        <v>0</v>
      </c>
      <c r="V1085" s="522">
        <f t="shared" si="451"/>
        <v>0</v>
      </c>
      <c r="W1085" s="523">
        <f t="shared" si="452"/>
        <v>0</v>
      </c>
      <c r="X1085" s="522">
        <f t="shared" si="453"/>
        <v>0</v>
      </c>
      <c r="Y1085" s="523">
        <f t="shared" si="454"/>
        <v>0</v>
      </c>
      <c r="AA1085" s="517"/>
      <c r="AB1085" s="517" t="e">
        <f t="shared" si="477"/>
        <v>#VALUE!</v>
      </c>
      <c r="AC1085" s="524"/>
      <c r="AE1085" s="519"/>
      <c r="AF1085" s="519"/>
      <c r="AH1085" s="499" t="str">
        <f t="shared" si="455"/>
        <v/>
      </c>
    </row>
    <row r="1086" spans="1:34" x14ac:dyDescent="0.2">
      <c r="A1086" s="134"/>
      <c r="B1086" s="135" t="str">
        <f t="shared" si="478"/>
        <v/>
      </c>
      <c r="C1086" s="128" t="b">
        <f t="shared" si="471"/>
        <v>0</v>
      </c>
      <c r="D1086" s="136"/>
      <c r="E1086" s="143" t="b">
        <f t="shared" si="472"/>
        <v>0</v>
      </c>
      <c r="F1086" s="137" t="str">
        <f t="shared" si="473"/>
        <v/>
      </c>
      <c r="G1086" s="138"/>
      <c r="H1086" s="139"/>
      <c r="I1086" s="138"/>
      <c r="J1086" s="139"/>
      <c r="K1086" s="138"/>
      <c r="L1086" s="139"/>
      <c r="M1086" s="140" t="str">
        <f t="shared" si="474"/>
        <v/>
      </c>
      <c r="N1086" s="534"/>
      <c r="O1086" s="534"/>
      <c r="Q1086" s="513">
        <f t="shared" si="475"/>
        <v>0</v>
      </c>
      <c r="R1086" s="499" t="str">
        <f t="shared" si="476"/>
        <v/>
      </c>
      <c r="T1086" s="522">
        <f t="shared" si="449"/>
        <v>0</v>
      </c>
      <c r="U1086" s="523">
        <f t="shared" si="450"/>
        <v>0</v>
      </c>
      <c r="V1086" s="522">
        <f t="shared" si="451"/>
        <v>0</v>
      </c>
      <c r="W1086" s="523">
        <f t="shared" si="452"/>
        <v>0</v>
      </c>
      <c r="X1086" s="522">
        <f t="shared" si="453"/>
        <v>0</v>
      </c>
      <c r="Y1086" s="523">
        <f t="shared" si="454"/>
        <v>0</v>
      </c>
      <c r="AA1086" s="517"/>
      <c r="AB1086" s="517" t="e">
        <f t="shared" si="477"/>
        <v>#VALUE!</v>
      </c>
      <c r="AC1086" s="524"/>
      <c r="AE1086" s="519"/>
      <c r="AF1086" s="519"/>
      <c r="AH1086" s="499" t="str">
        <f t="shared" si="455"/>
        <v/>
      </c>
    </row>
    <row r="1087" spans="1:34" x14ac:dyDescent="0.2">
      <c r="A1087" s="134"/>
      <c r="B1087" s="135" t="str">
        <f t="shared" si="478"/>
        <v/>
      </c>
      <c r="C1087" s="128" t="b">
        <f t="shared" si="471"/>
        <v>0</v>
      </c>
      <c r="D1087" s="136"/>
      <c r="E1087" s="143" t="b">
        <f t="shared" si="472"/>
        <v>0</v>
      </c>
      <c r="F1087" s="137" t="str">
        <f t="shared" si="473"/>
        <v/>
      </c>
      <c r="G1087" s="138"/>
      <c r="H1087" s="139"/>
      <c r="I1087" s="138"/>
      <c r="J1087" s="139"/>
      <c r="K1087" s="138"/>
      <c r="L1087" s="139"/>
      <c r="M1087" s="140" t="str">
        <f t="shared" si="474"/>
        <v/>
      </c>
      <c r="N1087" s="534"/>
      <c r="O1087" s="534"/>
      <c r="Q1087" s="513">
        <f t="shared" si="475"/>
        <v>0</v>
      </c>
      <c r="R1087" s="499" t="str">
        <f t="shared" si="476"/>
        <v/>
      </c>
      <c r="T1087" s="522">
        <f t="shared" si="449"/>
        <v>0</v>
      </c>
      <c r="U1087" s="523">
        <f t="shared" si="450"/>
        <v>0</v>
      </c>
      <c r="V1087" s="522">
        <f t="shared" si="451"/>
        <v>0</v>
      </c>
      <c r="W1087" s="523">
        <f t="shared" si="452"/>
        <v>0</v>
      </c>
      <c r="X1087" s="522">
        <f t="shared" si="453"/>
        <v>0</v>
      </c>
      <c r="Y1087" s="523">
        <f t="shared" si="454"/>
        <v>0</v>
      </c>
      <c r="AA1087" s="517"/>
      <c r="AB1087" s="517" t="e">
        <f t="shared" si="477"/>
        <v>#VALUE!</v>
      </c>
      <c r="AC1087" s="524"/>
      <c r="AE1087" s="519"/>
      <c r="AF1087" s="519"/>
      <c r="AH1087" s="499" t="str">
        <f t="shared" si="455"/>
        <v/>
      </c>
    </row>
    <row r="1088" spans="1:34" x14ac:dyDescent="0.2">
      <c r="A1088" s="134"/>
      <c r="B1088" s="135" t="str">
        <f t="shared" si="478"/>
        <v/>
      </c>
      <c r="C1088" s="128" t="b">
        <f t="shared" si="471"/>
        <v>0</v>
      </c>
      <c r="D1088" s="136"/>
      <c r="E1088" s="143" t="b">
        <f t="shared" si="472"/>
        <v>0</v>
      </c>
      <c r="F1088" s="137" t="str">
        <f t="shared" si="473"/>
        <v/>
      </c>
      <c r="G1088" s="138"/>
      <c r="H1088" s="139"/>
      <c r="I1088" s="138"/>
      <c r="J1088" s="139"/>
      <c r="K1088" s="138"/>
      <c r="L1088" s="139"/>
      <c r="M1088" s="140" t="str">
        <f t="shared" si="474"/>
        <v/>
      </c>
      <c r="N1088" s="534"/>
      <c r="O1088" s="534"/>
      <c r="Q1088" s="513">
        <f t="shared" si="475"/>
        <v>0</v>
      </c>
      <c r="R1088" s="499" t="str">
        <f t="shared" si="476"/>
        <v/>
      </c>
      <c r="T1088" s="522">
        <f t="shared" si="449"/>
        <v>0</v>
      </c>
      <c r="U1088" s="523">
        <f t="shared" si="450"/>
        <v>0</v>
      </c>
      <c r="V1088" s="522">
        <f t="shared" si="451"/>
        <v>0</v>
      </c>
      <c r="W1088" s="523">
        <f t="shared" si="452"/>
        <v>0</v>
      </c>
      <c r="X1088" s="522">
        <f t="shared" si="453"/>
        <v>0</v>
      </c>
      <c r="Y1088" s="523">
        <f t="shared" si="454"/>
        <v>0</v>
      </c>
      <c r="AA1088" s="517"/>
      <c r="AB1088" s="517" t="e">
        <f t="shared" si="477"/>
        <v>#VALUE!</v>
      </c>
      <c r="AC1088" s="524"/>
      <c r="AE1088" s="519"/>
      <c r="AF1088" s="519"/>
      <c r="AH1088" s="499" t="str">
        <f t="shared" si="455"/>
        <v/>
      </c>
    </row>
    <row r="1089" spans="1:34" x14ac:dyDescent="0.2">
      <c r="A1089" s="134"/>
      <c r="B1089" s="135" t="str">
        <f t="shared" si="478"/>
        <v/>
      </c>
      <c r="C1089" s="128" t="b">
        <f t="shared" si="471"/>
        <v>0</v>
      </c>
      <c r="D1089" s="136"/>
      <c r="E1089" s="143" t="b">
        <f t="shared" si="472"/>
        <v>0</v>
      </c>
      <c r="F1089" s="137" t="str">
        <f t="shared" si="473"/>
        <v/>
      </c>
      <c r="G1089" s="138"/>
      <c r="H1089" s="139"/>
      <c r="I1089" s="138"/>
      <c r="J1089" s="139"/>
      <c r="K1089" s="138"/>
      <c r="L1089" s="139"/>
      <c r="M1089" s="140" t="str">
        <f t="shared" si="474"/>
        <v/>
      </c>
      <c r="N1089" s="534"/>
      <c r="O1089" s="534"/>
      <c r="Q1089" s="513">
        <f t="shared" si="475"/>
        <v>0</v>
      </c>
      <c r="R1089" s="499" t="str">
        <f t="shared" si="476"/>
        <v/>
      </c>
      <c r="T1089" s="522">
        <f t="shared" si="449"/>
        <v>0</v>
      </c>
      <c r="U1089" s="523">
        <f t="shared" si="450"/>
        <v>0</v>
      </c>
      <c r="V1089" s="522">
        <f t="shared" si="451"/>
        <v>0</v>
      </c>
      <c r="W1089" s="523">
        <f t="shared" si="452"/>
        <v>0</v>
      </c>
      <c r="X1089" s="522">
        <f t="shared" si="453"/>
        <v>0</v>
      </c>
      <c r="Y1089" s="523">
        <f t="shared" si="454"/>
        <v>0</v>
      </c>
      <c r="AA1089" s="517"/>
      <c r="AB1089" s="517" t="e">
        <f t="shared" si="477"/>
        <v>#VALUE!</v>
      </c>
      <c r="AC1089" s="524"/>
      <c r="AE1089" s="519"/>
      <c r="AF1089" s="519"/>
      <c r="AH1089" s="499" t="str">
        <f t="shared" si="455"/>
        <v/>
      </c>
    </row>
    <row r="1090" spans="1:34" x14ac:dyDescent="0.2">
      <c r="A1090" s="134"/>
      <c r="B1090" s="135" t="str">
        <f t="shared" si="478"/>
        <v/>
      </c>
      <c r="C1090" s="128" t="b">
        <f t="shared" si="471"/>
        <v>0</v>
      </c>
      <c r="D1090" s="136"/>
      <c r="E1090" s="143" t="b">
        <f t="shared" si="472"/>
        <v>0</v>
      </c>
      <c r="F1090" s="137" t="str">
        <f t="shared" si="473"/>
        <v/>
      </c>
      <c r="G1090" s="138"/>
      <c r="H1090" s="139"/>
      <c r="I1090" s="138"/>
      <c r="J1090" s="139"/>
      <c r="K1090" s="138"/>
      <c r="L1090" s="139"/>
      <c r="M1090" s="140" t="str">
        <f t="shared" si="474"/>
        <v/>
      </c>
      <c r="N1090" s="534"/>
      <c r="O1090" s="534"/>
      <c r="Q1090" s="513">
        <f t="shared" si="475"/>
        <v>0</v>
      </c>
      <c r="R1090" s="499" t="str">
        <f t="shared" si="476"/>
        <v/>
      </c>
      <c r="T1090" s="522">
        <f t="shared" si="449"/>
        <v>0</v>
      </c>
      <c r="U1090" s="523">
        <f t="shared" si="450"/>
        <v>0</v>
      </c>
      <c r="V1090" s="522">
        <f t="shared" si="451"/>
        <v>0</v>
      </c>
      <c r="W1090" s="523">
        <f t="shared" si="452"/>
        <v>0</v>
      </c>
      <c r="X1090" s="522">
        <f t="shared" si="453"/>
        <v>0</v>
      </c>
      <c r="Y1090" s="523">
        <f t="shared" si="454"/>
        <v>0</v>
      </c>
      <c r="AA1090" s="517"/>
      <c r="AB1090" s="517" t="e">
        <f t="shared" si="477"/>
        <v>#VALUE!</v>
      </c>
      <c r="AC1090" s="524"/>
      <c r="AE1090" s="519"/>
      <c r="AF1090" s="519"/>
      <c r="AH1090" s="499" t="str">
        <f t="shared" si="455"/>
        <v/>
      </c>
    </row>
    <row r="1091" spans="1:34" x14ac:dyDescent="0.2">
      <c r="A1091" s="134"/>
      <c r="B1091" s="135" t="str">
        <f t="shared" si="478"/>
        <v/>
      </c>
      <c r="C1091" s="128" t="b">
        <f t="shared" si="471"/>
        <v>0</v>
      </c>
      <c r="D1091" s="136"/>
      <c r="E1091" s="143" t="b">
        <f t="shared" si="472"/>
        <v>0</v>
      </c>
      <c r="F1091" s="137" t="str">
        <f t="shared" si="473"/>
        <v/>
      </c>
      <c r="G1091" s="138"/>
      <c r="H1091" s="139"/>
      <c r="I1091" s="138"/>
      <c r="J1091" s="139"/>
      <c r="K1091" s="138"/>
      <c r="L1091" s="139"/>
      <c r="M1091" s="140" t="str">
        <f t="shared" si="474"/>
        <v/>
      </c>
      <c r="N1091" s="534"/>
      <c r="O1091" s="534"/>
      <c r="Q1091" s="513">
        <f t="shared" si="475"/>
        <v>0</v>
      </c>
      <c r="R1091" s="499" t="str">
        <f t="shared" si="476"/>
        <v/>
      </c>
      <c r="T1091" s="522">
        <f t="shared" si="449"/>
        <v>0</v>
      </c>
      <c r="U1091" s="523">
        <f t="shared" si="450"/>
        <v>0</v>
      </c>
      <c r="V1091" s="522">
        <f t="shared" si="451"/>
        <v>0</v>
      </c>
      <c r="W1091" s="523">
        <f t="shared" si="452"/>
        <v>0</v>
      </c>
      <c r="X1091" s="522">
        <f t="shared" si="453"/>
        <v>0</v>
      </c>
      <c r="Y1091" s="523">
        <f t="shared" si="454"/>
        <v>0</v>
      </c>
      <c r="AA1091" s="517"/>
      <c r="AB1091" s="517" t="e">
        <f t="shared" si="477"/>
        <v>#VALUE!</v>
      </c>
      <c r="AC1091" s="524"/>
      <c r="AE1091" s="519"/>
      <c r="AF1091" s="519"/>
      <c r="AH1091" s="499" t="str">
        <f t="shared" si="455"/>
        <v/>
      </c>
    </row>
    <row r="1092" spans="1:34" ht="13.5" thickBot="1" x14ac:dyDescent="0.25">
      <c r="A1092" s="179"/>
      <c r="B1092" s="135" t="str">
        <f t="shared" si="478"/>
        <v/>
      </c>
      <c r="C1092" s="128" t="b">
        <f t="shared" si="471"/>
        <v>0</v>
      </c>
      <c r="D1092" s="180"/>
      <c r="E1092" s="143" t="b">
        <f t="shared" si="472"/>
        <v>0</v>
      </c>
      <c r="F1092" s="137" t="str">
        <f t="shared" si="473"/>
        <v/>
      </c>
      <c r="G1092" s="138"/>
      <c r="H1092" s="139"/>
      <c r="I1092" s="138"/>
      <c r="J1092" s="139"/>
      <c r="K1092" s="138"/>
      <c r="L1092" s="139"/>
      <c r="M1092" s="140" t="str">
        <f t="shared" si="474"/>
        <v/>
      </c>
      <c r="N1092" s="534"/>
      <c r="O1092" s="534"/>
      <c r="Q1092" s="513">
        <f t="shared" si="475"/>
        <v>0</v>
      </c>
      <c r="R1092" s="499" t="str">
        <f t="shared" si="476"/>
        <v/>
      </c>
      <c r="T1092" s="522">
        <f t="shared" ref="T1092:T1155" si="479">IF(R1092="ee",G1092,IF(R1092="-u",G1092,IF(R1092="",G1092,IF(R1092="ra",G1092,IF(R1092="pr",G1092,"")))))</f>
        <v>0</v>
      </c>
      <c r="U1092" s="523">
        <f t="shared" ref="U1092:U1155" si="480">IF(R1092="uu",H1092,IF(R1092="-e",H1092,IF(R1092="",H1092,IF(R1092="rp",H1092,IF(R1092="ve",H1092,"")))))</f>
        <v>0</v>
      </c>
      <c r="V1092" s="522">
        <f t="shared" ref="V1092:V1155" si="481">IF(R1092="ee",I1092,IF(R1092="-u",I1092,IF(R1092="",I1092,IF(R1092="ra",I1092,IF(R1092="ve",I1092,"")))))</f>
        <v>0</v>
      </c>
      <c r="W1092" s="523">
        <f t="shared" ref="W1092:W1155" si="482">IF(R1092="uu",J1092,IF(R1092="-e",J1092,IF(R1092="",J1092,IF(R1092="rp",J1092,IF(R1092="pr",J1092,"")))))</f>
        <v>0</v>
      </c>
      <c r="X1092" s="522">
        <f t="shared" ref="X1092:X1155" si="483">IF(R1092="ee",K1092,IF(R1092="-u",K1092,IF(R1092="",K1092,IF(R1092="ra",K1092,IF(R1092="ve",K1092,"")))))</f>
        <v>0</v>
      </c>
      <c r="Y1092" s="523">
        <f t="shared" ref="Y1092:Y1155" si="484">IF(R1092="uu",L1092,IF(R1092="-e",L1092,IF(R1092="",L1092,IF(R1092="rp",L1092,IF(R1092="pr",L1092,"")))))</f>
        <v>0</v>
      </c>
      <c r="AA1092" s="517"/>
      <c r="AB1092" s="517" t="e">
        <f t="shared" si="477"/>
        <v>#VALUE!</v>
      </c>
      <c r="AC1092" s="524"/>
      <c r="AE1092" s="519"/>
      <c r="AF1092" s="519"/>
      <c r="AH1092" s="499" t="str">
        <f t="shared" ref="AH1092:AH1155" si="485">LEFT($AC1092,4)</f>
        <v/>
      </c>
    </row>
    <row r="1093" spans="1:34" ht="14.25" thickTop="1" thickBot="1" x14ac:dyDescent="0.25">
      <c r="A1093" s="170"/>
      <c r="B1093" s="171"/>
      <c r="C1093" s="172"/>
      <c r="D1093" s="173"/>
      <c r="E1093" s="173"/>
      <c r="F1093" s="174"/>
      <c r="G1093" s="175"/>
      <c r="H1093" s="175"/>
      <c r="I1093" s="175"/>
      <c r="J1093" s="175"/>
      <c r="K1093" s="175"/>
      <c r="L1093" s="175"/>
      <c r="M1093" s="176" t="str">
        <f>IF(SUM(G1093:L1093)&gt;0.00001,M1092+G1093-H1093+K1093-L1093,"")</f>
        <v/>
      </c>
      <c r="N1093" s="534"/>
      <c r="O1093" s="534"/>
      <c r="Q1093" s="513"/>
      <c r="T1093" s="522">
        <f t="shared" si="479"/>
        <v>0</v>
      </c>
      <c r="U1093" s="523">
        <f t="shared" si="480"/>
        <v>0</v>
      </c>
      <c r="V1093" s="522">
        <f t="shared" si="481"/>
        <v>0</v>
      </c>
      <c r="W1093" s="523">
        <f t="shared" si="482"/>
        <v>0</v>
      </c>
      <c r="X1093" s="522">
        <f t="shared" si="483"/>
        <v>0</v>
      </c>
      <c r="Y1093" s="523">
        <f t="shared" si="484"/>
        <v>0</v>
      </c>
      <c r="AA1093" s="517"/>
      <c r="AB1093" s="517"/>
      <c r="AC1093" s="530"/>
      <c r="AE1093" s="519"/>
      <c r="AF1093" s="519"/>
      <c r="AH1093" s="499" t="str">
        <f t="shared" si="485"/>
        <v/>
      </c>
    </row>
    <row r="1094" spans="1:34" ht="13.5" thickTop="1" x14ac:dyDescent="0.2">
      <c r="A1094" s="702" t="s">
        <v>15</v>
      </c>
      <c r="B1094" s="703"/>
      <c r="C1094" s="703"/>
      <c r="D1094" s="703"/>
      <c r="E1094" s="703"/>
      <c r="F1094" s="703"/>
      <c r="G1094" s="708" t="s">
        <v>9</v>
      </c>
      <c r="H1094" s="708"/>
      <c r="I1094" s="697" t="str">
        <f>I8</f>
        <v>BANCA XXXX</v>
      </c>
      <c r="J1094" s="698"/>
      <c r="K1094" s="696" t="str">
        <f>K8</f>
        <v>BANCA Agricola pop</v>
      </c>
      <c r="L1094" s="696"/>
      <c r="M1094" s="692" t="s">
        <v>7</v>
      </c>
      <c r="N1094" s="505"/>
      <c r="O1094" s="505"/>
      <c r="Q1094" s="513"/>
      <c r="T1094" s="522" t="str">
        <f t="shared" si="479"/>
        <v>C A S S A</v>
      </c>
      <c r="U1094" s="523">
        <f t="shared" si="480"/>
        <v>0</v>
      </c>
      <c r="V1094" s="522" t="str">
        <f t="shared" si="481"/>
        <v>BANCA XXXX</v>
      </c>
      <c r="W1094" s="523">
        <f t="shared" si="482"/>
        <v>0</v>
      </c>
      <c r="X1094" s="522" t="str">
        <f t="shared" si="483"/>
        <v>BANCA Agricola pop</v>
      </c>
      <c r="Y1094" s="523">
        <f t="shared" si="484"/>
        <v>0</v>
      </c>
      <c r="AA1094" s="517"/>
      <c r="AB1094" s="517"/>
      <c r="AC1094" s="530"/>
      <c r="AE1094" s="519"/>
      <c r="AF1094" s="519"/>
      <c r="AH1094" s="499" t="str">
        <f t="shared" si="485"/>
        <v/>
      </c>
    </row>
    <row r="1095" spans="1:34" x14ac:dyDescent="0.2">
      <c r="A1095" s="704"/>
      <c r="B1095" s="705"/>
      <c r="C1095" s="705"/>
      <c r="D1095" s="705"/>
      <c r="E1095" s="705"/>
      <c r="F1095" s="705"/>
      <c r="G1095" s="152" t="s">
        <v>2</v>
      </c>
      <c r="H1095" s="152" t="s">
        <v>3</v>
      </c>
      <c r="I1095" s="152" t="s">
        <v>2</v>
      </c>
      <c r="J1095" s="152" t="s">
        <v>3</v>
      </c>
      <c r="K1095" s="152" t="s">
        <v>2</v>
      </c>
      <c r="L1095" s="152" t="s">
        <v>3</v>
      </c>
      <c r="M1095" s="693"/>
      <c r="N1095" s="505"/>
      <c r="O1095" s="505"/>
      <c r="Q1095" s="513"/>
      <c r="T1095" s="522" t="str">
        <f t="shared" si="479"/>
        <v>ENTRATE</v>
      </c>
      <c r="U1095" s="523" t="str">
        <f t="shared" si="480"/>
        <v>USCITE</v>
      </c>
      <c r="V1095" s="522" t="str">
        <f t="shared" si="481"/>
        <v>ENTRATE</v>
      </c>
      <c r="W1095" s="523" t="str">
        <f t="shared" si="482"/>
        <v>USCITE</v>
      </c>
      <c r="X1095" s="522" t="str">
        <f t="shared" si="483"/>
        <v>ENTRATE</v>
      </c>
      <c r="Y1095" s="523" t="str">
        <f t="shared" si="484"/>
        <v>USCITE</v>
      </c>
      <c r="AA1095" s="517"/>
      <c r="AB1095" s="517"/>
      <c r="AC1095" s="530"/>
      <c r="AE1095" s="519"/>
      <c r="AF1095" s="519"/>
      <c r="AH1095" s="499" t="str">
        <f t="shared" si="485"/>
        <v/>
      </c>
    </row>
    <row r="1096" spans="1:34" x14ac:dyDescent="0.2">
      <c r="A1096" s="694" t="s">
        <v>12</v>
      </c>
      <c r="B1096" s="695"/>
      <c r="C1096" s="695"/>
      <c r="D1096" s="695"/>
      <c r="E1096" s="695"/>
      <c r="F1096" s="695"/>
      <c r="G1096" s="153">
        <f t="shared" ref="G1096:L1096" si="486">SUM(G1067:G1092)</f>
        <v>0</v>
      </c>
      <c r="H1096" s="153">
        <f t="shared" si="486"/>
        <v>0</v>
      </c>
      <c r="I1096" s="153">
        <f t="shared" si="486"/>
        <v>0</v>
      </c>
      <c r="J1096" s="153">
        <f t="shared" si="486"/>
        <v>0</v>
      </c>
      <c r="K1096" s="153">
        <f t="shared" si="486"/>
        <v>0</v>
      </c>
      <c r="L1096" s="153">
        <f t="shared" si="486"/>
        <v>0</v>
      </c>
      <c r="M1096" s="154">
        <f>G1096-H1096+I1096-J1096+K1096-L1096</f>
        <v>0</v>
      </c>
      <c r="N1096" s="534"/>
      <c r="O1096" s="534"/>
      <c r="Q1096" s="513"/>
      <c r="T1096" s="522">
        <f t="shared" si="479"/>
        <v>0</v>
      </c>
      <c r="U1096" s="523">
        <f t="shared" si="480"/>
        <v>0</v>
      </c>
      <c r="V1096" s="522">
        <f t="shared" si="481"/>
        <v>0</v>
      </c>
      <c r="W1096" s="523">
        <f t="shared" si="482"/>
        <v>0</v>
      </c>
      <c r="X1096" s="522">
        <f t="shared" si="483"/>
        <v>0</v>
      </c>
      <c r="Y1096" s="523">
        <f t="shared" si="484"/>
        <v>0</v>
      </c>
      <c r="AA1096" s="517"/>
      <c r="AB1096" s="517"/>
      <c r="AC1096" s="530"/>
      <c r="AE1096" s="519"/>
      <c r="AF1096" s="519"/>
      <c r="AH1096" s="499" t="str">
        <f t="shared" si="485"/>
        <v/>
      </c>
    </row>
    <row r="1097" spans="1:34" x14ac:dyDescent="0.2">
      <c r="A1097" s="694" t="s">
        <v>14</v>
      </c>
      <c r="B1097" s="695"/>
      <c r="C1097" s="695"/>
      <c r="D1097" s="695"/>
      <c r="E1097" s="695"/>
      <c r="F1097" s="695"/>
      <c r="G1097" s="153">
        <f t="shared" ref="G1097:M1097" si="487">G1065</f>
        <v>434.24</v>
      </c>
      <c r="H1097" s="153">
        <f t="shared" si="487"/>
        <v>0</v>
      </c>
      <c r="I1097" s="153">
        <f t="shared" si="487"/>
        <v>17740.45</v>
      </c>
      <c r="J1097" s="153">
        <f t="shared" si="487"/>
        <v>29.94</v>
      </c>
      <c r="K1097" s="153">
        <f t="shared" si="487"/>
        <v>95.99</v>
      </c>
      <c r="L1097" s="153">
        <f t="shared" si="487"/>
        <v>0</v>
      </c>
      <c r="M1097" s="154">
        <f t="shared" si="487"/>
        <v>18240.740000000005</v>
      </c>
      <c r="N1097" s="534"/>
      <c r="O1097" s="534"/>
      <c r="Q1097" s="513"/>
      <c r="T1097" s="522">
        <f t="shared" si="479"/>
        <v>434.24</v>
      </c>
      <c r="U1097" s="523">
        <f t="shared" si="480"/>
        <v>0</v>
      </c>
      <c r="V1097" s="522">
        <f t="shared" si="481"/>
        <v>17740.45</v>
      </c>
      <c r="W1097" s="523">
        <f t="shared" si="482"/>
        <v>29.94</v>
      </c>
      <c r="X1097" s="522">
        <f t="shared" si="483"/>
        <v>95.99</v>
      </c>
      <c r="Y1097" s="523">
        <f t="shared" si="484"/>
        <v>0</v>
      </c>
      <c r="AA1097" s="517"/>
      <c r="AB1097" s="517"/>
      <c r="AC1097" s="530"/>
      <c r="AE1097" s="519"/>
      <c r="AF1097" s="519"/>
      <c r="AH1097" s="499" t="str">
        <f t="shared" si="485"/>
        <v/>
      </c>
    </row>
    <row r="1098" spans="1:34" x14ac:dyDescent="0.2">
      <c r="A1098" s="700" t="s">
        <v>13</v>
      </c>
      <c r="B1098" s="701"/>
      <c r="C1098" s="701"/>
      <c r="D1098" s="701"/>
      <c r="E1098" s="701"/>
      <c r="F1098" s="701"/>
      <c r="G1098" s="153">
        <f t="shared" ref="G1098:M1098" si="488">G1096+G1097</f>
        <v>434.24</v>
      </c>
      <c r="H1098" s="153">
        <f t="shared" si="488"/>
        <v>0</v>
      </c>
      <c r="I1098" s="153">
        <f t="shared" si="488"/>
        <v>17740.45</v>
      </c>
      <c r="J1098" s="153">
        <f t="shared" si="488"/>
        <v>29.94</v>
      </c>
      <c r="K1098" s="153">
        <f t="shared" si="488"/>
        <v>95.99</v>
      </c>
      <c r="L1098" s="153">
        <f t="shared" si="488"/>
        <v>0</v>
      </c>
      <c r="M1098" s="154">
        <f t="shared" si="488"/>
        <v>18240.740000000005</v>
      </c>
      <c r="N1098" s="534"/>
      <c r="O1098" s="534"/>
      <c r="Q1098" s="513"/>
      <c r="T1098" s="522">
        <f t="shared" si="479"/>
        <v>434.24</v>
      </c>
      <c r="U1098" s="523">
        <f t="shared" si="480"/>
        <v>0</v>
      </c>
      <c r="V1098" s="522">
        <f t="shared" si="481"/>
        <v>17740.45</v>
      </c>
      <c r="W1098" s="523">
        <f t="shared" si="482"/>
        <v>29.94</v>
      </c>
      <c r="X1098" s="522">
        <f t="shared" si="483"/>
        <v>95.99</v>
      </c>
      <c r="Y1098" s="523">
        <f t="shared" si="484"/>
        <v>0</v>
      </c>
      <c r="AA1098" s="517"/>
      <c r="AB1098" s="517"/>
      <c r="AC1098" s="530"/>
      <c r="AE1098" s="519"/>
      <c r="AF1098" s="519"/>
      <c r="AH1098" s="499" t="str">
        <f t="shared" si="485"/>
        <v/>
      </c>
    </row>
    <row r="1099" spans="1:34" ht="13.5" thickBot="1" x14ac:dyDescent="0.25">
      <c r="A1099" s="706" t="s">
        <v>16</v>
      </c>
      <c r="B1099" s="707"/>
      <c r="C1099" s="707"/>
      <c r="D1099" s="707"/>
      <c r="E1099" s="707"/>
      <c r="F1099" s="707"/>
      <c r="G1099" s="699">
        <f>G1098-H1098</f>
        <v>434.24</v>
      </c>
      <c r="H1099" s="699"/>
      <c r="I1099" s="699">
        <f>I1098-J1098</f>
        <v>17710.510000000002</v>
      </c>
      <c r="J1099" s="699"/>
      <c r="K1099" s="699">
        <f>K1098-L1098</f>
        <v>95.99</v>
      </c>
      <c r="L1099" s="699"/>
      <c r="M1099" s="155">
        <f>G1099+I1099+K1099</f>
        <v>18240.740000000005</v>
      </c>
      <c r="N1099" s="536"/>
      <c r="O1099" s="536"/>
      <c r="Q1099" s="513"/>
      <c r="T1099" s="522">
        <f t="shared" si="479"/>
        <v>434.24</v>
      </c>
      <c r="U1099" s="523">
        <f t="shared" si="480"/>
        <v>0</v>
      </c>
      <c r="V1099" s="522">
        <f t="shared" si="481"/>
        <v>17710.510000000002</v>
      </c>
      <c r="W1099" s="523">
        <f t="shared" si="482"/>
        <v>0</v>
      </c>
      <c r="X1099" s="522">
        <f t="shared" si="483"/>
        <v>95.99</v>
      </c>
      <c r="Y1099" s="523">
        <f t="shared" si="484"/>
        <v>0</v>
      </c>
      <c r="AA1099" s="517"/>
      <c r="AB1099" s="517"/>
      <c r="AC1099" s="530"/>
      <c r="AE1099" s="519"/>
      <c r="AF1099" s="519"/>
      <c r="AH1099" s="499" t="str">
        <f t="shared" si="485"/>
        <v/>
      </c>
    </row>
    <row r="1100" spans="1:34" ht="13.5" thickTop="1" x14ac:dyDescent="0.2">
      <c r="A1100" s="160"/>
      <c r="B1100" s="156" t="str">
        <f>IF(Q1100&gt;0.00001,B1092+1,"")</f>
        <v/>
      </c>
      <c r="C1100" s="128" t="b">
        <f t="shared" ref="C1100:C1125" si="489">IF(G1100+I1100+K1100&gt;0,"e",IF(H1100+J1100+L1100&gt;0,"u",IF(G1100+H1100+I1100+J1100+K1100+L1100&lt;0,"")))</f>
        <v>0</v>
      </c>
      <c r="D1100" s="161"/>
      <c r="E1100" s="143" t="b">
        <f t="shared" ref="E1100:E1125" si="490">IF(Q1100&gt;0.0001,1)</f>
        <v>0</v>
      </c>
      <c r="F1100" s="137" t="str">
        <f t="shared" ref="F1100:F1125" si="491">AH1100</f>
        <v/>
      </c>
      <c r="G1100" s="157"/>
      <c r="H1100" s="158"/>
      <c r="I1100" s="157"/>
      <c r="J1100" s="158"/>
      <c r="K1100" s="157"/>
      <c r="L1100" s="158"/>
      <c r="M1100" s="159" t="str">
        <f t="shared" ref="M1100:M1125" si="492">IF(SUM(G1100:L1100)&gt;0.00001,M1099+G1100-H1100+I1100-J1100+K1100-L1100,"")</f>
        <v/>
      </c>
      <c r="N1100" s="534"/>
      <c r="O1100" s="534"/>
      <c r="Q1100" s="513">
        <f t="shared" ref="Q1100:Q1125" si="493">SUM(G1100:L1100)</f>
        <v>0</v>
      </c>
      <c r="R1100" s="499" t="str">
        <f t="shared" ref="R1100:R1125" si="494">LEFT(F1100,2)</f>
        <v/>
      </c>
      <c r="T1100" s="522">
        <f t="shared" si="479"/>
        <v>0</v>
      </c>
      <c r="U1100" s="523">
        <f t="shared" si="480"/>
        <v>0</v>
      </c>
      <c r="V1100" s="522">
        <f t="shared" si="481"/>
        <v>0</v>
      </c>
      <c r="W1100" s="523">
        <f t="shared" si="482"/>
        <v>0</v>
      </c>
      <c r="X1100" s="522">
        <f t="shared" si="483"/>
        <v>0</v>
      </c>
      <c r="Y1100" s="523">
        <f t="shared" si="484"/>
        <v>0</v>
      </c>
      <c r="AA1100" s="517"/>
      <c r="AB1100" s="517" t="e">
        <f t="shared" ref="AB1100:AB1125" si="495">$AA$11+M1100</f>
        <v>#VALUE!</v>
      </c>
      <c r="AC1100" s="524"/>
      <c r="AE1100" s="519"/>
      <c r="AF1100" s="519"/>
      <c r="AH1100" s="499" t="str">
        <f t="shared" si="485"/>
        <v/>
      </c>
    </row>
    <row r="1101" spans="1:34" x14ac:dyDescent="0.2">
      <c r="A1101" s="134"/>
      <c r="B1101" s="135" t="str">
        <f t="shared" ref="B1101:B1125" si="496">IF(Q1101&gt;0.00001,B1100+1,"")</f>
        <v/>
      </c>
      <c r="C1101" s="128" t="b">
        <f t="shared" si="489"/>
        <v>0</v>
      </c>
      <c r="D1101" s="136"/>
      <c r="E1101" s="143" t="b">
        <f t="shared" si="490"/>
        <v>0</v>
      </c>
      <c r="F1101" s="137" t="str">
        <f t="shared" si="491"/>
        <v/>
      </c>
      <c r="G1101" s="138"/>
      <c r="H1101" s="139"/>
      <c r="I1101" s="138"/>
      <c r="J1101" s="139"/>
      <c r="K1101" s="138"/>
      <c r="L1101" s="139"/>
      <c r="M1101" s="140" t="str">
        <f t="shared" si="492"/>
        <v/>
      </c>
      <c r="N1101" s="534"/>
      <c r="O1101" s="534"/>
      <c r="Q1101" s="513">
        <f t="shared" si="493"/>
        <v>0</v>
      </c>
      <c r="R1101" s="499" t="str">
        <f t="shared" si="494"/>
        <v/>
      </c>
      <c r="T1101" s="522">
        <f t="shared" si="479"/>
        <v>0</v>
      </c>
      <c r="U1101" s="523">
        <f t="shared" si="480"/>
        <v>0</v>
      </c>
      <c r="V1101" s="522">
        <f t="shared" si="481"/>
        <v>0</v>
      </c>
      <c r="W1101" s="523">
        <f t="shared" si="482"/>
        <v>0</v>
      </c>
      <c r="X1101" s="522">
        <f t="shared" si="483"/>
        <v>0</v>
      </c>
      <c r="Y1101" s="523">
        <f t="shared" si="484"/>
        <v>0</v>
      </c>
      <c r="AA1101" s="517"/>
      <c r="AB1101" s="517" t="e">
        <f t="shared" si="495"/>
        <v>#VALUE!</v>
      </c>
      <c r="AC1101" s="524"/>
      <c r="AE1101" s="519"/>
      <c r="AF1101" s="519"/>
      <c r="AH1101" s="499" t="str">
        <f t="shared" si="485"/>
        <v/>
      </c>
    </row>
    <row r="1102" spans="1:34" x14ac:dyDescent="0.2">
      <c r="A1102" s="134"/>
      <c r="B1102" s="135" t="str">
        <f t="shared" si="496"/>
        <v/>
      </c>
      <c r="C1102" s="128" t="b">
        <f t="shared" si="489"/>
        <v>0</v>
      </c>
      <c r="D1102" s="136"/>
      <c r="E1102" s="143" t="b">
        <f t="shared" si="490"/>
        <v>0</v>
      </c>
      <c r="F1102" s="137" t="str">
        <f t="shared" si="491"/>
        <v/>
      </c>
      <c r="G1102" s="138"/>
      <c r="H1102" s="139"/>
      <c r="I1102" s="138"/>
      <c r="J1102" s="139"/>
      <c r="K1102" s="138"/>
      <c r="L1102" s="139"/>
      <c r="M1102" s="140" t="str">
        <f t="shared" si="492"/>
        <v/>
      </c>
      <c r="N1102" s="534"/>
      <c r="O1102" s="534"/>
      <c r="Q1102" s="513">
        <f t="shared" si="493"/>
        <v>0</v>
      </c>
      <c r="R1102" s="499" t="str">
        <f t="shared" si="494"/>
        <v/>
      </c>
      <c r="T1102" s="522">
        <f t="shared" si="479"/>
        <v>0</v>
      </c>
      <c r="U1102" s="523">
        <f t="shared" si="480"/>
        <v>0</v>
      </c>
      <c r="V1102" s="522">
        <f t="shared" si="481"/>
        <v>0</v>
      </c>
      <c r="W1102" s="523">
        <f t="shared" si="482"/>
        <v>0</v>
      </c>
      <c r="X1102" s="522">
        <f t="shared" si="483"/>
        <v>0</v>
      </c>
      <c r="Y1102" s="523">
        <f t="shared" si="484"/>
        <v>0</v>
      </c>
      <c r="AA1102" s="517"/>
      <c r="AB1102" s="517" t="e">
        <f t="shared" si="495"/>
        <v>#VALUE!</v>
      </c>
      <c r="AC1102" s="524"/>
      <c r="AE1102" s="519"/>
      <c r="AF1102" s="519"/>
      <c r="AH1102" s="499" t="str">
        <f t="shared" si="485"/>
        <v/>
      </c>
    </row>
    <row r="1103" spans="1:34" x14ac:dyDescent="0.2">
      <c r="A1103" s="134"/>
      <c r="B1103" s="135" t="str">
        <f t="shared" si="496"/>
        <v/>
      </c>
      <c r="C1103" s="128" t="b">
        <f t="shared" si="489"/>
        <v>0</v>
      </c>
      <c r="D1103" s="136"/>
      <c r="E1103" s="143" t="b">
        <f t="shared" si="490"/>
        <v>0</v>
      </c>
      <c r="F1103" s="137" t="str">
        <f t="shared" si="491"/>
        <v/>
      </c>
      <c r="G1103" s="138"/>
      <c r="H1103" s="139"/>
      <c r="I1103" s="138"/>
      <c r="J1103" s="139"/>
      <c r="K1103" s="138"/>
      <c r="L1103" s="139"/>
      <c r="M1103" s="140" t="str">
        <f t="shared" si="492"/>
        <v/>
      </c>
      <c r="N1103" s="534"/>
      <c r="O1103" s="534"/>
      <c r="Q1103" s="513">
        <f t="shared" si="493"/>
        <v>0</v>
      </c>
      <c r="R1103" s="499" t="str">
        <f t="shared" si="494"/>
        <v/>
      </c>
      <c r="T1103" s="522">
        <f t="shared" si="479"/>
        <v>0</v>
      </c>
      <c r="U1103" s="523">
        <f t="shared" si="480"/>
        <v>0</v>
      </c>
      <c r="V1103" s="522">
        <f t="shared" si="481"/>
        <v>0</v>
      </c>
      <c r="W1103" s="523">
        <f t="shared" si="482"/>
        <v>0</v>
      </c>
      <c r="X1103" s="522">
        <f t="shared" si="483"/>
        <v>0</v>
      </c>
      <c r="Y1103" s="523">
        <f t="shared" si="484"/>
        <v>0</v>
      </c>
      <c r="AA1103" s="517"/>
      <c r="AB1103" s="517" t="e">
        <f t="shared" si="495"/>
        <v>#VALUE!</v>
      </c>
      <c r="AC1103" s="524"/>
      <c r="AE1103" s="519"/>
      <c r="AF1103" s="519"/>
      <c r="AH1103" s="499" t="str">
        <f t="shared" si="485"/>
        <v/>
      </c>
    </row>
    <row r="1104" spans="1:34" x14ac:dyDescent="0.2">
      <c r="A1104" s="134"/>
      <c r="B1104" s="135" t="str">
        <f t="shared" si="496"/>
        <v/>
      </c>
      <c r="C1104" s="128" t="b">
        <f t="shared" si="489"/>
        <v>0</v>
      </c>
      <c r="D1104" s="136"/>
      <c r="E1104" s="143" t="b">
        <f t="shared" si="490"/>
        <v>0</v>
      </c>
      <c r="F1104" s="137" t="str">
        <f t="shared" si="491"/>
        <v/>
      </c>
      <c r="G1104" s="138"/>
      <c r="H1104" s="139"/>
      <c r="I1104" s="138"/>
      <c r="J1104" s="139"/>
      <c r="K1104" s="138"/>
      <c r="L1104" s="139"/>
      <c r="M1104" s="140" t="str">
        <f t="shared" si="492"/>
        <v/>
      </c>
      <c r="N1104" s="534"/>
      <c r="O1104" s="534"/>
      <c r="Q1104" s="513">
        <f t="shared" si="493"/>
        <v>0</v>
      </c>
      <c r="R1104" s="499" t="str">
        <f t="shared" si="494"/>
        <v/>
      </c>
      <c r="T1104" s="522">
        <f t="shared" si="479"/>
        <v>0</v>
      </c>
      <c r="U1104" s="523">
        <f t="shared" si="480"/>
        <v>0</v>
      </c>
      <c r="V1104" s="522">
        <f t="shared" si="481"/>
        <v>0</v>
      </c>
      <c r="W1104" s="523">
        <f t="shared" si="482"/>
        <v>0</v>
      </c>
      <c r="X1104" s="522">
        <f t="shared" si="483"/>
        <v>0</v>
      </c>
      <c r="Y1104" s="523">
        <f t="shared" si="484"/>
        <v>0</v>
      </c>
      <c r="AA1104" s="517"/>
      <c r="AB1104" s="517" t="e">
        <f t="shared" si="495"/>
        <v>#VALUE!</v>
      </c>
      <c r="AC1104" s="524"/>
      <c r="AE1104" s="519"/>
      <c r="AF1104" s="519"/>
      <c r="AH1104" s="499" t="str">
        <f t="shared" si="485"/>
        <v/>
      </c>
    </row>
    <row r="1105" spans="1:34" x14ac:dyDescent="0.2">
      <c r="A1105" s="134"/>
      <c r="B1105" s="135" t="str">
        <f t="shared" si="496"/>
        <v/>
      </c>
      <c r="C1105" s="128" t="b">
        <f t="shared" si="489"/>
        <v>0</v>
      </c>
      <c r="D1105" s="136"/>
      <c r="E1105" s="143" t="b">
        <f t="shared" si="490"/>
        <v>0</v>
      </c>
      <c r="F1105" s="137" t="str">
        <f t="shared" si="491"/>
        <v/>
      </c>
      <c r="G1105" s="138"/>
      <c r="H1105" s="139"/>
      <c r="I1105" s="138"/>
      <c r="J1105" s="139"/>
      <c r="K1105" s="138"/>
      <c r="L1105" s="139"/>
      <c r="M1105" s="140" t="str">
        <f t="shared" si="492"/>
        <v/>
      </c>
      <c r="N1105" s="534"/>
      <c r="O1105" s="534"/>
      <c r="Q1105" s="513">
        <f t="shared" si="493"/>
        <v>0</v>
      </c>
      <c r="R1105" s="499" t="str">
        <f t="shared" si="494"/>
        <v/>
      </c>
      <c r="T1105" s="522">
        <f t="shared" si="479"/>
        <v>0</v>
      </c>
      <c r="U1105" s="523">
        <f t="shared" si="480"/>
        <v>0</v>
      </c>
      <c r="V1105" s="522">
        <f t="shared" si="481"/>
        <v>0</v>
      </c>
      <c r="W1105" s="523">
        <f t="shared" si="482"/>
        <v>0</v>
      </c>
      <c r="X1105" s="522">
        <f t="shared" si="483"/>
        <v>0</v>
      </c>
      <c r="Y1105" s="523">
        <f t="shared" si="484"/>
        <v>0</v>
      </c>
      <c r="AA1105" s="517"/>
      <c r="AB1105" s="517" t="e">
        <f t="shared" si="495"/>
        <v>#VALUE!</v>
      </c>
      <c r="AC1105" s="524"/>
      <c r="AE1105" s="519"/>
      <c r="AF1105" s="519"/>
      <c r="AH1105" s="499" t="str">
        <f t="shared" si="485"/>
        <v/>
      </c>
    </row>
    <row r="1106" spans="1:34" x14ac:dyDescent="0.2">
      <c r="A1106" s="134"/>
      <c r="B1106" s="135" t="str">
        <f t="shared" si="496"/>
        <v/>
      </c>
      <c r="C1106" s="128" t="b">
        <f t="shared" si="489"/>
        <v>0</v>
      </c>
      <c r="D1106" s="136"/>
      <c r="E1106" s="143" t="b">
        <f t="shared" si="490"/>
        <v>0</v>
      </c>
      <c r="F1106" s="137" t="str">
        <f t="shared" si="491"/>
        <v/>
      </c>
      <c r="G1106" s="138"/>
      <c r="H1106" s="139"/>
      <c r="I1106" s="138"/>
      <c r="J1106" s="139"/>
      <c r="K1106" s="138"/>
      <c r="L1106" s="139"/>
      <c r="M1106" s="140" t="str">
        <f t="shared" si="492"/>
        <v/>
      </c>
      <c r="N1106" s="534"/>
      <c r="O1106" s="534"/>
      <c r="Q1106" s="513">
        <f t="shared" si="493"/>
        <v>0</v>
      </c>
      <c r="R1106" s="499" t="str">
        <f t="shared" si="494"/>
        <v/>
      </c>
      <c r="T1106" s="522">
        <f t="shared" si="479"/>
        <v>0</v>
      </c>
      <c r="U1106" s="523">
        <f t="shared" si="480"/>
        <v>0</v>
      </c>
      <c r="V1106" s="522">
        <f t="shared" si="481"/>
        <v>0</v>
      </c>
      <c r="W1106" s="523">
        <f t="shared" si="482"/>
        <v>0</v>
      </c>
      <c r="X1106" s="522">
        <f t="shared" si="483"/>
        <v>0</v>
      </c>
      <c r="Y1106" s="523">
        <f t="shared" si="484"/>
        <v>0</v>
      </c>
      <c r="AA1106" s="517"/>
      <c r="AB1106" s="517" t="e">
        <f t="shared" si="495"/>
        <v>#VALUE!</v>
      </c>
      <c r="AC1106" s="524"/>
      <c r="AE1106" s="519"/>
      <c r="AF1106" s="519"/>
      <c r="AH1106" s="499" t="str">
        <f t="shared" si="485"/>
        <v/>
      </c>
    </row>
    <row r="1107" spans="1:34" x14ac:dyDescent="0.2">
      <c r="A1107" s="134"/>
      <c r="B1107" s="135" t="str">
        <f t="shared" si="496"/>
        <v/>
      </c>
      <c r="C1107" s="128" t="b">
        <f t="shared" si="489"/>
        <v>0</v>
      </c>
      <c r="D1107" s="136"/>
      <c r="E1107" s="143" t="b">
        <f t="shared" si="490"/>
        <v>0</v>
      </c>
      <c r="F1107" s="137" t="str">
        <f t="shared" si="491"/>
        <v/>
      </c>
      <c r="G1107" s="138"/>
      <c r="H1107" s="139"/>
      <c r="I1107" s="138"/>
      <c r="J1107" s="139"/>
      <c r="K1107" s="138"/>
      <c r="L1107" s="139"/>
      <c r="M1107" s="140" t="str">
        <f t="shared" si="492"/>
        <v/>
      </c>
      <c r="N1107" s="534"/>
      <c r="O1107" s="534"/>
      <c r="Q1107" s="513">
        <f t="shared" si="493"/>
        <v>0</v>
      </c>
      <c r="R1107" s="499" t="str">
        <f t="shared" si="494"/>
        <v/>
      </c>
      <c r="T1107" s="522">
        <f t="shared" si="479"/>
        <v>0</v>
      </c>
      <c r="U1107" s="523">
        <f t="shared" si="480"/>
        <v>0</v>
      </c>
      <c r="V1107" s="522">
        <f t="shared" si="481"/>
        <v>0</v>
      </c>
      <c r="W1107" s="523">
        <f t="shared" si="482"/>
        <v>0</v>
      </c>
      <c r="X1107" s="522">
        <f t="shared" si="483"/>
        <v>0</v>
      </c>
      <c r="Y1107" s="523">
        <f t="shared" si="484"/>
        <v>0</v>
      </c>
      <c r="AA1107" s="517"/>
      <c r="AB1107" s="517" t="e">
        <f t="shared" si="495"/>
        <v>#VALUE!</v>
      </c>
      <c r="AC1107" s="524"/>
      <c r="AE1107" s="519"/>
      <c r="AF1107" s="519"/>
      <c r="AH1107" s="499" t="str">
        <f t="shared" si="485"/>
        <v/>
      </c>
    </row>
    <row r="1108" spans="1:34" x14ac:dyDescent="0.2">
      <c r="A1108" s="134"/>
      <c r="B1108" s="135" t="str">
        <f t="shared" si="496"/>
        <v/>
      </c>
      <c r="C1108" s="128" t="b">
        <f t="shared" si="489"/>
        <v>0</v>
      </c>
      <c r="D1108" s="136"/>
      <c r="E1108" s="143" t="b">
        <f t="shared" si="490"/>
        <v>0</v>
      </c>
      <c r="F1108" s="137" t="str">
        <f t="shared" si="491"/>
        <v/>
      </c>
      <c r="G1108" s="138"/>
      <c r="H1108" s="139"/>
      <c r="I1108" s="138"/>
      <c r="J1108" s="139"/>
      <c r="K1108" s="138"/>
      <c r="L1108" s="139"/>
      <c r="M1108" s="140" t="str">
        <f t="shared" si="492"/>
        <v/>
      </c>
      <c r="N1108" s="534"/>
      <c r="O1108" s="534"/>
      <c r="Q1108" s="513">
        <f t="shared" si="493"/>
        <v>0</v>
      </c>
      <c r="R1108" s="499" t="str">
        <f t="shared" si="494"/>
        <v/>
      </c>
      <c r="T1108" s="522">
        <f t="shared" si="479"/>
        <v>0</v>
      </c>
      <c r="U1108" s="523">
        <f t="shared" si="480"/>
        <v>0</v>
      </c>
      <c r="V1108" s="522">
        <f t="shared" si="481"/>
        <v>0</v>
      </c>
      <c r="W1108" s="523">
        <f t="shared" si="482"/>
        <v>0</v>
      </c>
      <c r="X1108" s="522">
        <f t="shared" si="483"/>
        <v>0</v>
      </c>
      <c r="Y1108" s="523">
        <f t="shared" si="484"/>
        <v>0</v>
      </c>
      <c r="AA1108" s="517"/>
      <c r="AB1108" s="517" t="e">
        <f t="shared" si="495"/>
        <v>#VALUE!</v>
      </c>
      <c r="AC1108" s="524"/>
      <c r="AE1108" s="519"/>
      <c r="AF1108" s="519"/>
      <c r="AH1108" s="499" t="str">
        <f t="shared" si="485"/>
        <v/>
      </c>
    </row>
    <row r="1109" spans="1:34" x14ac:dyDescent="0.2">
      <c r="A1109" s="134"/>
      <c r="B1109" s="135" t="str">
        <f t="shared" si="496"/>
        <v/>
      </c>
      <c r="C1109" s="128" t="b">
        <f t="shared" si="489"/>
        <v>0</v>
      </c>
      <c r="D1109" s="136"/>
      <c r="E1109" s="143" t="b">
        <f t="shared" si="490"/>
        <v>0</v>
      </c>
      <c r="F1109" s="137" t="str">
        <f t="shared" si="491"/>
        <v/>
      </c>
      <c r="G1109" s="138"/>
      <c r="H1109" s="139"/>
      <c r="I1109" s="138"/>
      <c r="J1109" s="139"/>
      <c r="K1109" s="138"/>
      <c r="L1109" s="139"/>
      <c r="M1109" s="140" t="str">
        <f t="shared" si="492"/>
        <v/>
      </c>
      <c r="N1109" s="534"/>
      <c r="O1109" s="534"/>
      <c r="Q1109" s="513">
        <f t="shared" si="493"/>
        <v>0</v>
      </c>
      <c r="R1109" s="499" t="str">
        <f t="shared" si="494"/>
        <v/>
      </c>
      <c r="T1109" s="522">
        <f t="shared" si="479"/>
        <v>0</v>
      </c>
      <c r="U1109" s="523">
        <f t="shared" si="480"/>
        <v>0</v>
      </c>
      <c r="V1109" s="522">
        <f t="shared" si="481"/>
        <v>0</v>
      </c>
      <c r="W1109" s="523">
        <f t="shared" si="482"/>
        <v>0</v>
      </c>
      <c r="X1109" s="522">
        <f t="shared" si="483"/>
        <v>0</v>
      </c>
      <c r="Y1109" s="523">
        <f t="shared" si="484"/>
        <v>0</v>
      </c>
      <c r="AA1109" s="517"/>
      <c r="AB1109" s="517" t="e">
        <f t="shared" si="495"/>
        <v>#VALUE!</v>
      </c>
      <c r="AC1109" s="524"/>
      <c r="AE1109" s="519"/>
      <c r="AF1109" s="519"/>
      <c r="AH1109" s="499" t="str">
        <f t="shared" si="485"/>
        <v/>
      </c>
    </row>
    <row r="1110" spans="1:34" x14ac:dyDescent="0.2">
      <c r="A1110" s="134"/>
      <c r="B1110" s="135" t="str">
        <f t="shared" si="496"/>
        <v/>
      </c>
      <c r="C1110" s="128" t="b">
        <f t="shared" si="489"/>
        <v>0</v>
      </c>
      <c r="D1110" s="136"/>
      <c r="E1110" s="143" t="b">
        <f t="shared" si="490"/>
        <v>0</v>
      </c>
      <c r="F1110" s="137" t="str">
        <f t="shared" si="491"/>
        <v/>
      </c>
      <c r="G1110" s="138"/>
      <c r="H1110" s="139"/>
      <c r="I1110" s="138"/>
      <c r="J1110" s="139"/>
      <c r="K1110" s="138"/>
      <c r="L1110" s="139"/>
      <c r="M1110" s="140" t="str">
        <f t="shared" si="492"/>
        <v/>
      </c>
      <c r="N1110" s="534"/>
      <c r="O1110" s="534"/>
      <c r="Q1110" s="513">
        <f t="shared" si="493"/>
        <v>0</v>
      </c>
      <c r="R1110" s="499" t="str">
        <f t="shared" si="494"/>
        <v/>
      </c>
      <c r="T1110" s="522">
        <f t="shared" si="479"/>
        <v>0</v>
      </c>
      <c r="U1110" s="523">
        <f t="shared" si="480"/>
        <v>0</v>
      </c>
      <c r="V1110" s="522">
        <f t="shared" si="481"/>
        <v>0</v>
      </c>
      <c r="W1110" s="523">
        <f t="shared" si="482"/>
        <v>0</v>
      </c>
      <c r="X1110" s="522">
        <f t="shared" si="483"/>
        <v>0</v>
      </c>
      <c r="Y1110" s="523">
        <f t="shared" si="484"/>
        <v>0</v>
      </c>
      <c r="AA1110" s="517"/>
      <c r="AB1110" s="517" t="e">
        <f t="shared" si="495"/>
        <v>#VALUE!</v>
      </c>
      <c r="AC1110" s="524"/>
      <c r="AE1110" s="519"/>
      <c r="AF1110" s="519"/>
      <c r="AH1110" s="499" t="str">
        <f t="shared" si="485"/>
        <v/>
      </c>
    </row>
    <row r="1111" spans="1:34" x14ac:dyDescent="0.2">
      <c r="A1111" s="134"/>
      <c r="B1111" s="135" t="str">
        <f t="shared" si="496"/>
        <v/>
      </c>
      <c r="C1111" s="128" t="b">
        <f t="shared" si="489"/>
        <v>0</v>
      </c>
      <c r="D1111" s="136"/>
      <c r="E1111" s="143" t="b">
        <f t="shared" si="490"/>
        <v>0</v>
      </c>
      <c r="F1111" s="137" t="str">
        <f t="shared" si="491"/>
        <v/>
      </c>
      <c r="G1111" s="138"/>
      <c r="H1111" s="139"/>
      <c r="I1111" s="138"/>
      <c r="J1111" s="139"/>
      <c r="K1111" s="138"/>
      <c r="L1111" s="139"/>
      <c r="M1111" s="140" t="str">
        <f t="shared" si="492"/>
        <v/>
      </c>
      <c r="N1111" s="534"/>
      <c r="O1111" s="534"/>
      <c r="Q1111" s="513">
        <f t="shared" si="493"/>
        <v>0</v>
      </c>
      <c r="R1111" s="499" t="str">
        <f t="shared" si="494"/>
        <v/>
      </c>
      <c r="T1111" s="522">
        <f t="shared" si="479"/>
        <v>0</v>
      </c>
      <c r="U1111" s="523">
        <f t="shared" si="480"/>
        <v>0</v>
      </c>
      <c r="V1111" s="522">
        <f t="shared" si="481"/>
        <v>0</v>
      </c>
      <c r="W1111" s="523">
        <f t="shared" si="482"/>
        <v>0</v>
      </c>
      <c r="X1111" s="522">
        <f t="shared" si="483"/>
        <v>0</v>
      </c>
      <c r="Y1111" s="523">
        <f t="shared" si="484"/>
        <v>0</v>
      </c>
      <c r="AA1111" s="517"/>
      <c r="AB1111" s="517" t="e">
        <f t="shared" si="495"/>
        <v>#VALUE!</v>
      </c>
      <c r="AC1111" s="524"/>
      <c r="AE1111" s="519"/>
      <c r="AF1111" s="519"/>
      <c r="AH1111" s="499" t="str">
        <f t="shared" si="485"/>
        <v/>
      </c>
    </row>
    <row r="1112" spans="1:34" x14ac:dyDescent="0.2">
      <c r="A1112" s="134"/>
      <c r="B1112" s="135" t="str">
        <f t="shared" si="496"/>
        <v/>
      </c>
      <c r="C1112" s="128" t="b">
        <f t="shared" si="489"/>
        <v>0</v>
      </c>
      <c r="D1112" s="136"/>
      <c r="E1112" s="143" t="b">
        <f t="shared" si="490"/>
        <v>0</v>
      </c>
      <c r="F1112" s="137" t="str">
        <f t="shared" si="491"/>
        <v/>
      </c>
      <c r="G1112" s="138"/>
      <c r="H1112" s="139"/>
      <c r="I1112" s="138"/>
      <c r="J1112" s="139"/>
      <c r="K1112" s="138"/>
      <c r="L1112" s="139"/>
      <c r="M1112" s="140" t="str">
        <f t="shared" si="492"/>
        <v/>
      </c>
      <c r="N1112" s="534"/>
      <c r="O1112" s="534"/>
      <c r="Q1112" s="513">
        <f t="shared" si="493"/>
        <v>0</v>
      </c>
      <c r="R1112" s="499" t="str">
        <f t="shared" si="494"/>
        <v/>
      </c>
      <c r="T1112" s="522">
        <f t="shared" si="479"/>
        <v>0</v>
      </c>
      <c r="U1112" s="523">
        <f t="shared" si="480"/>
        <v>0</v>
      </c>
      <c r="V1112" s="522">
        <f t="shared" si="481"/>
        <v>0</v>
      </c>
      <c r="W1112" s="523">
        <f t="shared" si="482"/>
        <v>0</v>
      </c>
      <c r="X1112" s="522">
        <f t="shared" si="483"/>
        <v>0</v>
      </c>
      <c r="Y1112" s="523">
        <f t="shared" si="484"/>
        <v>0</v>
      </c>
      <c r="AA1112" s="517"/>
      <c r="AB1112" s="517" t="e">
        <f t="shared" si="495"/>
        <v>#VALUE!</v>
      </c>
      <c r="AC1112" s="524"/>
      <c r="AE1112" s="519"/>
      <c r="AF1112" s="519"/>
      <c r="AH1112" s="499" t="str">
        <f t="shared" si="485"/>
        <v/>
      </c>
    </row>
    <row r="1113" spans="1:34" x14ac:dyDescent="0.2">
      <c r="A1113" s="134"/>
      <c r="B1113" s="135" t="str">
        <f t="shared" si="496"/>
        <v/>
      </c>
      <c r="C1113" s="128" t="b">
        <f t="shared" si="489"/>
        <v>0</v>
      </c>
      <c r="D1113" s="136"/>
      <c r="E1113" s="143" t="b">
        <f t="shared" si="490"/>
        <v>0</v>
      </c>
      <c r="F1113" s="137" t="str">
        <f t="shared" si="491"/>
        <v/>
      </c>
      <c r="G1113" s="138"/>
      <c r="H1113" s="139"/>
      <c r="I1113" s="138"/>
      <c r="J1113" s="139"/>
      <c r="K1113" s="138"/>
      <c r="L1113" s="139"/>
      <c r="M1113" s="140" t="str">
        <f t="shared" si="492"/>
        <v/>
      </c>
      <c r="N1113" s="534"/>
      <c r="O1113" s="534"/>
      <c r="Q1113" s="513">
        <f t="shared" si="493"/>
        <v>0</v>
      </c>
      <c r="R1113" s="499" t="str">
        <f t="shared" si="494"/>
        <v/>
      </c>
      <c r="T1113" s="522">
        <f t="shared" si="479"/>
        <v>0</v>
      </c>
      <c r="U1113" s="523">
        <f t="shared" si="480"/>
        <v>0</v>
      </c>
      <c r="V1113" s="522">
        <f t="shared" si="481"/>
        <v>0</v>
      </c>
      <c r="W1113" s="523">
        <f t="shared" si="482"/>
        <v>0</v>
      </c>
      <c r="X1113" s="522">
        <f t="shared" si="483"/>
        <v>0</v>
      </c>
      <c r="Y1113" s="523">
        <f t="shared" si="484"/>
        <v>0</v>
      </c>
      <c r="AA1113" s="517"/>
      <c r="AB1113" s="517" t="e">
        <f t="shared" si="495"/>
        <v>#VALUE!</v>
      </c>
      <c r="AC1113" s="524"/>
      <c r="AE1113" s="519"/>
      <c r="AF1113" s="519"/>
      <c r="AH1113" s="499" t="str">
        <f t="shared" si="485"/>
        <v/>
      </c>
    </row>
    <row r="1114" spans="1:34" x14ac:dyDescent="0.2">
      <c r="A1114" s="134"/>
      <c r="B1114" s="135" t="str">
        <f t="shared" si="496"/>
        <v/>
      </c>
      <c r="C1114" s="128" t="b">
        <f t="shared" si="489"/>
        <v>0</v>
      </c>
      <c r="D1114" s="136"/>
      <c r="E1114" s="143" t="b">
        <f t="shared" si="490"/>
        <v>0</v>
      </c>
      <c r="F1114" s="137" t="str">
        <f t="shared" si="491"/>
        <v/>
      </c>
      <c r="G1114" s="138"/>
      <c r="H1114" s="139"/>
      <c r="I1114" s="138"/>
      <c r="J1114" s="139"/>
      <c r="K1114" s="138"/>
      <c r="L1114" s="139"/>
      <c r="M1114" s="140" t="str">
        <f t="shared" si="492"/>
        <v/>
      </c>
      <c r="N1114" s="534"/>
      <c r="O1114" s="534"/>
      <c r="Q1114" s="513">
        <f t="shared" si="493"/>
        <v>0</v>
      </c>
      <c r="R1114" s="499" t="str">
        <f t="shared" si="494"/>
        <v/>
      </c>
      <c r="T1114" s="522">
        <f t="shared" si="479"/>
        <v>0</v>
      </c>
      <c r="U1114" s="523">
        <f t="shared" si="480"/>
        <v>0</v>
      </c>
      <c r="V1114" s="522">
        <f t="shared" si="481"/>
        <v>0</v>
      </c>
      <c r="W1114" s="523">
        <f t="shared" si="482"/>
        <v>0</v>
      </c>
      <c r="X1114" s="522">
        <f t="shared" si="483"/>
        <v>0</v>
      </c>
      <c r="Y1114" s="523">
        <f t="shared" si="484"/>
        <v>0</v>
      </c>
      <c r="AA1114" s="517"/>
      <c r="AB1114" s="517" t="e">
        <f t="shared" si="495"/>
        <v>#VALUE!</v>
      </c>
      <c r="AC1114" s="524"/>
      <c r="AE1114" s="519"/>
      <c r="AF1114" s="519"/>
      <c r="AH1114" s="499" t="str">
        <f t="shared" si="485"/>
        <v/>
      </c>
    </row>
    <row r="1115" spans="1:34" x14ac:dyDescent="0.2">
      <c r="A1115" s="134"/>
      <c r="B1115" s="135" t="str">
        <f t="shared" si="496"/>
        <v/>
      </c>
      <c r="C1115" s="128" t="b">
        <f t="shared" si="489"/>
        <v>0</v>
      </c>
      <c r="D1115" s="136"/>
      <c r="E1115" s="143" t="b">
        <f t="shared" si="490"/>
        <v>0</v>
      </c>
      <c r="F1115" s="137" t="str">
        <f t="shared" si="491"/>
        <v/>
      </c>
      <c r="G1115" s="138"/>
      <c r="H1115" s="139"/>
      <c r="I1115" s="138"/>
      <c r="J1115" s="139"/>
      <c r="K1115" s="138"/>
      <c r="L1115" s="139"/>
      <c r="M1115" s="140" t="str">
        <f t="shared" si="492"/>
        <v/>
      </c>
      <c r="N1115" s="534"/>
      <c r="O1115" s="534"/>
      <c r="Q1115" s="513">
        <f t="shared" si="493"/>
        <v>0</v>
      </c>
      <c r="R1115" s="499" t="str">
        <f t="shared" si="494"/>
        <v/>
      </c>
      <c r="T1115" s="522">
        <f t="shared" si="479"/>
        <v>0</v>
      </c>
      <c r="U1115" s="523">
        <f t="shared" si="480"/>
        <v>0</v>
      </c>
      <c r="V1115" s="522">
        <f t="shared" si="481"/>
        <v>0</v>
      </c>
      <c r="W1115" s="523">
        <f t="shared" si="482"/>
        <v>0</v>
      </c>
      <c r="X1115" s="522">
        <f t="shared" si="483"/>
        <v>0</v>
      </c>
      <c r="Y1115" s="523">
        <f t="shared" si="484"/>
        <v>0</v>
      </c>
      <c r="AA1115" s="517"/>
      <c r="AB1115" s="517" t="e">
        <f t="shared" si="495"/>
        <v>#VALUE!</v>
      </c>
      <c r="AC1115" s="524"/>
      <c r="AE1115" s="519"/>
      <c r="AF1115" s="519"/>
      <c r="AH1115" s="499" t="str">
        <f t="shared" si="485"/>
        <v/>
      </c>
    </row>
    <row r="1116" spans="1:34" x14ac:dyDescent="0.2">
      <c r="A1116" s="134"/>
      <c r="B1116" s="135" t="str">
        <f t="shared" si="496"/>
        <v/>
      </c>
      <c r="C1116" s="128" t="b">
        <f t="shared" si="489"/>
        <v>0</v>
      </c>
      <c r="D1116" s="136"/>
      <c r="E1116" s="143" t="b">
        <f t="shared" si="490"/>
        <v>0</v>
      </c>
      <c r="F1116" s="137" t="str">
        <f t="shared" si="491"/>
        <v/>
      </c>
      <c r="G1116" s="138"/>
      <c r="H1116" s="139"/>
      <c r="I1116" s="138"/>
      <c r="J1116" s="139"/>
      <c r="K1116" s="138"/>
      <c r="L1116" s="139"/>
      <c r="M1116" s="140" t="str">
        <f t="shared" si="492"/>
        <v/>
      </c>
      <c r="N1116" s="534"/>
      <c r="O1116" s="534"/>
      <c r="Q1116" s="513">
        <f t="shared" si="493"/>
        <v>0</v>
      </c>
      <c r="R1116" s="499" t="str">
        <f t="shared" si="494"/>
        <v/>
      </c>
      <c r="T1116" s="522">
        <f t="shared" si="479"/>
        <v>0</v>
      </c>
      <c r="U1116" s="523">
        <f t="shared" si="480"/>
        <v>0</v>
      </c>
      <c r="V1116" s="522">
        <f t="shared" si="481"/>
        <v>0</v>
      </c>
      <c r="W1116" s="523">
        <f t="shared" si="482"/>
        <v>0</v>
      </c>
      <c r="X1116" s="522">
        <f t="shared" si="483"/>
        <v>0</v>
      </c>
      <c r="Y1116" s="523">
        <f t="shared" si="484"/>
        <v>0</v>
      </c>
      <c r="AA1116" s="517"/>
      <c r="AB1116" s="517" t="e">
        <f t="shared" si="495"/>
        <v>#VALUE!</v>
      </c>
      <c r="AC1116" s="524"/>
      <c r="AE1116" s="519"/>
      <c r="AF1116" s="519"/>
      <c r="AH1116" s="499" t="str">
        <f t="shared" si="485"/>
        <v/>
      </c>
    </row>
    <row r="1117" spans="1:34" x14ac:dyDescent="0.2">
      <c r="A1117" s="134"/>
      <c r="B1117" s="135" t="str">
        <f t="shared" si="496"/>
        <v/>
      </c>
      <c r="C1117" s="128" t="b">
        <f t="shared" si="489"/>
        <v>0</v>
      </c>
      <c r="D1117" s="136"/>
      <c r="E1117" s="143" t="b">
        <f t="shared" si="490"/>
        <v>0</v>
      </c>
      <c r="F1117" s="137" t="str">
        <f t="shared" si="491"/>
        <v/>
      </c>
      <c r="G1117" s="138"/>
      <c r="H1117" s="139"/>
      <c r="I1117" s="138"/>
      <c r="J1117" s="139"/>
      <c r="K1117" s="138"/>
      <c r="L1117" s="139"/>
      <c r="M1117" s="140" t="str">
        <f t="shared" si="492"/>
        <v/>
      </c>
      <c r="N1117" s="534"/>
      <c r="O1117" s="534"/>
      <c r="Q1117" s="513">
        <f t="shared" si="493"/>
        <v>0</v>
      </c>
      <c r="R1117" s="499" t="str">
        <f t="shared" si="494"/>
        <v/>
      </c>
      <c r="T1117" s="522">
        <f t="shared" si="479"/>
        <v>0</v>
      </c>
      <c r="U1117" s="523">
        <f t="shared" si="480"/>
        <v>0</v>
      </c>
      <c r="V1117" s="522">
        <f t="shared" si="481"/>
        <v>0</v>
      </c>
      <c r="W1117" s="523">
        <f t="shared" si="482"/>
        <v>0</v>
      </c>
      <c r="X1117" s="522">
        <f t="shared" si="483"/>
        <v>0</v>
      </c>
      <c r="Y1117" s="523">
        <f t="shared" si="484"/>
        <v>0</v>
      </c>
      <c r="AA1117" s="517"/>
      <c r="AB1117" s="517" t="e">
        <f t="shared" si="495"/>
        <v>#VALUE!</v>
      </c>
      <c r="AC1117" s="524"/>
      <c r="AE1117" s="519"/>
      <c r="AF1117" s="519"/>
      <c r="AH1117" s="499" t="str">
        <f t="shared" si="485"/>
        <v/>
      </c>
    </row>
    <row r="1118" spans="1:34" x14ac:dyDescent="0.2">
      <c r="A1118" s="134"/>
      <c r="B1118" s="135" t="str">
        <f t="shared" si="496"/>
        <v/>
      </c>
      <c r="C1118" s="128" t="b">
        <f t="shared" si="489"/>
        <v>0</v>
      </c>
      <c r="D1118" s="136"/>
      <c r="E1118" s="143" t="b">
        <f t="shared" si="490"/>
        <v>0</v>
      </c>
      <c r="F1118" s="137" t="str">
        <f t="shared" si="491"/>
        <v/>
      </c>
      <c r="G1118" s="138"/>
      <c r="H1118" s="139"/>
      <c r="I1118" s="138"/>
      <c r="J1118" s="139"/>
      <c r="K1118" s="138"/>
      <c r="L1118" s="139"/>
      <c r="M1118" s="140" t="str">
        <f t="shared" si="492"/>
        <v/>
      </c>
      <c r="N1118" s="534"/>
      <c r="O1118" s="534"/>
      <c r="Q1118" s="513">
        <f t="shared" si="493"/>
        <v>0</v>
      </c>
      <c r="R1118" s="499" t="str">
        <f t="shared" si="494"/>
        <v/>
      </c>
      <c r="T1118" s="522">
        <f t="shared" si="479"/>
        <v>0</v>
      </c>
      <c r="U1118" s="523">
        <f t="shared" si="480"/>
        <v>0</v>
      </c>
      <c r="V1118" s="522">
        <f t="shared" si="481"/>
        <v>0</v>
      </c>
      <c r="W1118" s="523">
        <f t="shared" si="482"/>
        <v>0</v>
      </c>
      <c r="X1118" s="522">
        <f t="shared" si="483"/>
        <v>0</v>
      </c>
      <c r="Y1118" s="523">
        <f t="shared" si="484"/>
        <v>0</v>
      </c>
      <c r="AA1118" s="517"/>
      <c r="AB1118" s="517" t="e">
        <f t="shared" si="495"/>
        <v>#VALUE!</v>
      </c>
      <c r="AC1118" s="524"/>
      <c r="AE1118" s="519"/>
      <c r="AF1118" s="519"/>
      <c r="AH1118" s="499" t="str">
        <f t="shared" si="485"/>
        <v/>
      </c>
    </row>
    <row r="1119" spans="1:34" x14ac:dyDescent="0.2">
      <c r="A1119" s="134"/>
      <c r="B1119" s="135" t="str">
        <f t="shared" si="496"/>
        <v/>
      </c>
      <c r="C1119" s="128" t="b">
        <f t="shared" si="489"/>
        <v>0</v>
      </c>
      <c r="D1119" s="136"/>
      <c r="E1119" s="143" t="b">
        <f t="shared" si="490"/>
        <v>0</v>
      </c>
      <c r="F1119" s="137" t="str">
        <f t="shared" si="491"/>
        <v/>
      </c>
      <c r="G1119" s="138"/>
      <c r="H1119" s="139"/>
      <c r="I1119" s="138"/>
      <c r="J1119" s="139"/>
      <c r="K1119" s="138"/>
      <c r="L1119" s="139"/>
      <c r="M1119" s="140" t="str">
        <f t="shared" si="492"/>
        <v/>
      </c>
      <c r="N1119" s="534"/>
      <c r="O1119" s="534"/>
      <c r="Q1119" s="513">
        <f t="shared" si="493"/>
        <v>0</v>
      </c>
      <c r="R1119" s="499" t="str">
        <f t="shared" si="494"/>
        <v/>
      </c>
      <c r="T1119" s="522">
        <f t="shared" si="479"/>
        <v>0</v>
      </c>
      <c r="U1119" s="523">
        <f t="shared" si="480"/>
        <v>0</v>
      </c>
      <c r="V1119" s="522">
        <f t="shared" si="481"/>
        <v>0</v>
      </c>
      <c r="W1119" s="523">
        <f t="shared" si="482"/>
        <v>0</v>
      </c>
      <c r="X1119" s="522">
        <f t="shared" si="483"/>
        <v>0</v>
      </c>
      <c r="Y1119" s="523">
        <f t="shared" si="484"/>
        <v>0</v>
      </c>
      <c r="AA1119" s="517"/>
      <c r="AB1119" s="517" t="e">
        <f t="shared" si="495"/>
        <v>#VALUE!</v>
      </c>
      <c r="AC1119" s="524"/>
      <c r="AE1119" s="519"/>
      <c r="AF1119" s="519"/>
      <c r="AH1119" s="499" t="str">
        <f t="shared" si="485"/>
        <v/>
      </c>
    </row>
    <row r="1120" spans="1:34" x14ac:dyDescent="0.2">
      <c r="A1120" s="134"/>
      <c r="B1120" s="135" t="str">
        <f t="shared" si="496"/>
        <v/>
      </c>
      <c r="C1120" s="128" t="b">
        <f t="shared" si="489"/>
        <v>0</v>
      </c>
      <c r="D1120" s="136"/>
      <c r="E1120" s="143" t="b">
        <f t="shared" si="490"/>
        <v>0</v>
      </c>
      <c r="F1120" s="137" t="str">
        <f t="shared" si="491"/>
        <v/>
      </c>
      <c r="G1120" s="138"/>
      <c r="H1120" s="139"/>
      <c r="I1120" s="138"/>
      <c r="J1120" s="139"/>
      <c r="K1120" s="138"/>
      <c r="L1120" s="139"/>
      <c r="M1120" s="140" t="str">
        <f t="shared" si="492"/>
        <v/>
      </c>
      <c r="N1120" s="534"/>
      <c r="O1120" s="534"/>
      <c r="Q1120" s="513">
        <f t="shared" si="493"/>
        <v>0</v>
      </c>
      <c r="R1120" s="499" t="str">
        <f t="shared" si="494"/>
        <v/>
      </c>
      <c r="T1120" s="522">
        <f t="shared" si="479"/>
        <v>0</v>
      </c>
      <c r="U1120" s="523">
        <f t="shared" si="480"/>
        <v>0</v>
      </c>
      <c r="V1120" s="522">
        <f t="shared" si="481"/>
        <v>0</v>
      </c>
      <c r="W1120" s="523">
        <f t="shared" si="482"/>
        <v>0</v>
      </c>
      <c r="X1120" s="522">
        <f t="shared" si="483"/>
        <v>0</v>
      </c>
      <c r="Y1120" s="523">
        <f t="shared" si="484"/>
        <v>0</v>
      </c>
      <c r="AA1120" s="517"/>
      <c r="AB1120" s="517" t="e">
        <f t="shared" si="495"/>
        <v>#VALUE!</v>
      </c>
      <c r="AC1120" s="524"/>
      <c r="AE1120" s="519"/>
      <c r="AF1120" s="519"/>
      <c r="AH1120" s="499" t="str">
        <f t="shared" si="485"/>
        <v/>
      </c>
    </row>
    <row r="1121" spans="1:34" x14ac:dyDescent="0.2">
      <c r="A1121" s="134"/>
      <c r="B1121" s="135" t="str">
        <f t="shared" si="496"/>
        <v/>
      </c>
      <c r="C1121" s="128" t="b">
        <f t="shared" si="489"/>
        <v>0</v>
      </c>
      <c r="D1121" s="136"/>
      <c r="E1121" s="143" t="b">
        <f t="shared" si="490"/>
        <v>0</v>
      </c>
      <c r="F1121" s="137" t="str">
        <f t="shared" si="491"/>
        <v/>
      </c>
      <c r="G1121" s="138"/>
      <c r="H1121" s="139"/>
      <c r="I1121" s="138"/>
      <c r="J1121" s="139"/>
      <c r="K1121" s="138"/>
      <c r="L1121" s="139"/>
      <c r="M1121" s="140" t="str">
        <f t="shared" si="492"/>
        <v/>
      </c>
      <c r="N1121" s="534"/>
      <c r="O1121" s="534"/>
      <c r="Q1121" s="513">
        <f t="shared" si="493"/>
        <v>0</v>
      </c>
      <c r="R1121" s="499" t="str">
        <f t="shared" si="494"/>
        <v/>
      </c>
      <c r="T1121" s="522">
        <f t="shared" si="479"/>
        <v>0</v>
      </c>
      <c r="U1121" s="523">
        <f t="shared" si="480"/>
        <v>0</v>
      </c>
      <c r="V1121" s="522">
        <f t="shared" si="481"/>
        <v>0</v>
      </c>
      <c r="W1121" s="523">
        <f t="shared" si="482"/>
        <v>0</v>
      </c>
      <c r="X1121" s="522">
        <f t="shared" si="483"/>
        <v>0</v>
      </c>
      <c r="Y1121" s="523">
        <f t="shared" si="484"/>
        <v>0</v>
      </c>
      <c r="AA1121" s="517"/>
      <c r="AB1121" s="517" t="e">
        <f t="shared" si="495"/>
        <v>#VALUE!</v>
      </c>
      <c r="AC1121" s="524"/>
      <c r="AE1121" s="519"/>
      <c r="AF1121" s="519"/>
      <c r="AH1121" s="499" t="str">
        <f t="shared" si="485"/>
        <v/>
      </c>
    </row>
    <row r="1122" spans="1:34" x14ac:dyDescent="0.2">
      <c r="A1122" s="134"/>
      <c r="B1122" s="135" t="str">
        <f t="shared" si="496"/>
        <v/>
      </c>
      <c r="C1122" s="128" t="b">
        <f t="shared" si="489"/>
        <v>0</v>
      </c>
      <c r="D1122" s="136"/>
      <c r="E1122" s="143" t="b">
        <f t="shared" si="490"/>
        <v>0</v>
      </c>
      <c r="F1122" s="137" t="str">
        <f t="shared" si="491"/>
        <v/>
      </c>
      <c r="G1122" s="138"/>
      <c r="H1122" s="139"/>
      <c r="I1122" s="138"/>
      <c r="J1122" s="139"/>
      <c r="K1122" s="138"/>
      <c r="L1122" s="139"/>
      <c r="M1122" s="140" t="str">
        <f t="shared" si="492"/>
        <v/>
      </c>
      <c r="N1122" s="534"/>
      <c r="O1122" s="534"/>
      <c r="Q1122" s="513">
        <f t="shared" si="493"/>
        <v>0</v>
      </c>
      <c r="R1122" s="499" t="str">
        <f t="shared" si="494"/>
        <v/>
      </c>
      <c r="T1122" s="522">
        <f t="shared" si="479"/>
        <v>0</v>
      </c>
      <c r="U1122" s="523">
        <f t="shared" si="480"/>
        <v>0</v>
      </c>
      <c r="V1122" s="522">
        <f t="shared" si="481"/>
        <v>0</v>
      </c>
      <c r="W1122" s="523">
        <f t="shared" si="482"/>
        <v>0</v>
      </c>
      <c r="X1122" s="522">
        <f t="shared" si="483"/>
        <v>0</v>
      </c>
      <c r="Y1122" s="523">
        <f t="shared" si="484"/>
        <v>0</v>
      </c>
      <c r="AA1122" s="517"/>
      <c r="AB1122" s="517" t="e">
        <f t="shared" si="495"/>
        <v>#VALUE!</v>
      </c>
      <c r="AC1122" s="524"/>
      <c r="AE1122" s="519"/>
      <c r="AF1122" s="519"/>
      <c r="AH1122" s="499" t="str">
        <f t="shared" si="485"/>
        <v/>
      </c>
    </row>
    <row r="1123" spans="1:34" x14ac:dyDescent="0.2">
      <c r="A1123" s="134"/>
      <c r="B1123" s="135" t="str">
        <f t="shared" si="496"/>
        <v/>
      </c>
      <c r="C1123" s="128" t="b">
        <f t="shared" si="489"/>
        <v>0</v>
      </c>
      <c r="D1123" s="136"/>
      <c r="E1123" s="143" t="b">
        <f t="shared" si="490"/>
        <v>0</v>
      </c>
      <c r="F1123" s="137" t="str">
        <f t="shared" si="491"/>
        <v/>
      </c>
      <c r="G1123" s="138"/>
      <c r="H1123" s="139"/>
      <c r="I1123" s="138"/>
      <c r="J1123" s="139"/>
      <c r="K1123" s="138"/>
      <c r="L1123" s="139"/>
      <c r="M1123" s="140" t="str">
        <f t="shared" si="492"/>
        <v/>
      </c>
      <c r="N1123" s="534"/>
      <c r="O1123" s="534"/>
      <c r="Q1123" s="513">
        <f t="shared" si="493"/>
        <v>0</v>
      </c>
      <c r="R1123" s="499" t="str">
        <f t="shared" si="494"/>
        <v/>
      </c>
      <c r="T1123" s="522">
        <f t="shared" si="479"/>
        <v>0</v>
      </c>
      <c r="U1123" s="523">
        <f t="shared" si="480"/>
        <v>0</v>
      </c>
      <c r="V1123" s="522">
        <f t="shared" si="481"/>
        <v>0</v>
      </c>
      <c r="W1123" s="523">
        <f t="shared" si="482"/>
        <v>0</v>
      </c>
      <c r="X1123" s="522">
        <f t="shared" si="483"/>
        <v>0</v>
      </c>
      <c r="Y1123" s="523">
        <f t="shared" si="484"/>
        <v>0</v>
      </c>
      <c r="AA1123" s="517"/>
      <c r="AB1123" s="517" t="e">
        <f t="shared" si="495"/>
        <v>#VALUE!</v>
      </c>
      <c r="AC1123" s="524"/>
      <c r="AE1123" s="519"/>
      <c r="AF1123" s="519"/>
      <c r="AH1123" s="499" t="str">
        <f t="shared" si="485"/>
        <v/>
      </c>
    </row>
    <row r="1124" spans="1:34" x14ac:dyDescent="0.2">
      <c r="A1124" s="134"/>
      <c r="B1124" s="135" t="str">
        <f t="shared" si="496"/>
        <v/>
      </c>
      <c r="C1124" s="128" t="b">
        <f t="shared" si="489"/>
        <v>0</v>
      </c>
      <c r="D1124" s="136"/>
      <c r="E1124" s="143" t="b">
        <f t="shared" si="490"/>
        <v>0</v>
      </c>
      <c r="F1124" s="137" t="str">
        <f t="shared" si="491"/>
        <v/>
      </c>
      <c r="G1124" s="138"/>
      <c r="H1124" s="139"/>
      <c r="I1124" s="138"/>
      <c r="J1124" s="139"/>
      <c r="K1124" s="138"/>
      <c r="L1124" s="139"/>
      <c r="M1124" s="140" t="str">
        <f t="shared" si="492"/>
        <v/>
      </c>
      <c r="N1124" s="534"/>
      <c r="O1124" s="534"/>
      <c r="Q1124" s="513">
        <f t="shared" si="493"/>
        <v>0</v>
      </c>
      <c r="R1124" s="499" t="str">
        <f t="shared" si="494"/>
        <v/>
      </c>
      <c r="T1124" s="522">
        <f t="shared" si="479"/>
        <v>0</v>
      </c>
      <c r="U1124" s="523">
        <f t="shared" si="480"/>
        <v>0</v>
      </c>
      <c r="V1124" s="522">
        <f t="shared" si="481"/>
        <v>0</v>
      </c>
      <c r="W1124" s="523">
        <f t="shared" si="482"/>
        <v>0</v>
      </c>
      <c r="X1124" s="522">
        <f t="shared" si="483"/>
        <v>0</v>
      </c>
      <c r="Y1124" s="523">
        <f t="shared" si="484"/>
        <v>0</v>
      </c>
      <c r="AA1124" s="517"/>
      <c r="AB1124" s="517" t="e">
        <f t="shared" si="495"/>
        <v>#VALUE!</v>
      </c>
      <c r="AC1124" s="524"/>
      <c r="AE1124" s="519"/>
      <c r="AF1124" s="519"/>
      <c r="AH1124" s="499" t="str">
        <f t="shared" si="485"/>
        <v/>
      </c>
    </row>
    <row r="1125" spans="1:34" ht="13.5" thickBot="1" x14ac:dyDescent="0.25">
      <c r="A1125" s="179"/>
      <c r="B1125" s="135" t="str">
        <f t="shared" si="496"/>
        <v/>
      </c>
      <c r="C1125" s="128" t="b">
        <f t="shared" si="489"/>
        <v>0</v>
      </c>
      <c r="D1125" s="180"/>
      <c r="E1125" s="143" t="b">
        <f t="shared" si="490"/>
        <v>0</v>
      </c>
      <c r="F1125" s="137" t="str">
        <f t="shared" si="491"/>
        <v/>
      </c>
      <c r="G1125" s="138"/>
      <c r="H1125" s="139"/>
      <c r="I1125" s="138"/>
      <c r="J1125" s="139"/>
      <c r="K1125" s="138"/>
      <c r="L1125" s="139"/>
      <c r="M1125" s="140" t="str">
        <f t="shared" si="492"/>
        <v/>
      </c>
      <c r="N1125" s="534"/>
      <c r="O1125" s="534"/>
      <c r="Q1125" s="513">
        <f t="shared" si="493"/>
        <v>0</v>
      </c>
      <c r="R1125" s="499" t="str">
        <f t="shared" si="494"/>
        <v/>
      </c>
      <c r="T1125" s="522">
        <f t="shared" si="479"/>
        <v>0</v>
      </c>
      <c r="U1125" s="523">
        <f t="shared" si="480"/>
        <v>0</v>
      </c>
      <c r="V1125" s="522">
        <f t="shared" si="481"/>
        <v>0</v>
      </c>
      <c r="W1125" s="523">
        <f t="shared" si="482"/>
        <v>0</v>
      </c>
      <c r="X1125" s="522">
        <f t="shared" si="483"/>
        <v>0</v>
      </c>
      <c r="Y1125" s="523">
        <f t="shared" si="484"/>
        <v>0</v>
      </c>
      <c r="AA1125" s="517"/>
      <c r="AB1125" s="517" t="e">
        <f t="shared" si="495"/>
        <v>#VALUE!</v>
      </c>
      <c r="AC1125" s="524"/>
      <c r="AE1125" s="519"/>
      <c r="AF1125" s="519"/>
      <c r="AH1125" s="499" t="str">
        <f t="shared" si="485"/>
        <v/>
      </c>
    </row>
    <row r="1126" spans="1:34" ht="14.25" thickTop="1" thickBot="1" x14ac:dyDescent="0.25">
      <c r="A1126" s="170"/>
      <c r="B1126" s="171"/>
      <c r="C1126" s="172"/>
      <c r="D1126" s="173"/>
      <c r="E1126" s="173"/>
      <c r="F1126" s="174"/>
      <c r="G1126" s="175"/>
      <c r="H1126" s="175"/>
      <c r="I1126" s="175"/>
      <c r="J1126" s="175"/>
      <c r="K1126" s="175"/>
      <c r="L1126" s="175"/>
      <c r="M1126" s="176" t="str">
        <f>IF(SUM(G1126:L1126)&gt;0.00001,M1125+G1126-H1126+K1126-L1126,"")</f>
        <v/>
      </c>
      <c r="N1126" s="534"/>
      <c r="O1126" s="534"/>
      <c r="Q1126" s="513"/>
      <c r="T1126" s="522">
        <f t="shared" si="479"/>
        <v>0</v>
      </c>
      <c r="U1126" s="523">
        <f t="shared" si="480"/>
        <v>0</v>
      </c>
      <c r="V1126" s="522">
        <f t="shared" si="481"/>
        <v>0</v>
      </c>
      <c r="W1126" s="523">
        <f t="shared" si="482"/>
        <v>0</v>
      </c>
      <c r="X1126" s="522">
        <f t="shared" si="483"/>
        <v>0</v>
      </c>
      <c r="Y1126" s="523">
        <f t="shared" si="484"/>
        <v>0</v>
      </c>
      <c r="AA1126" s="517"/>
      <c r="AB1126" s="517"/>
      <c r="AC1126" s="530"/>
      <c r="AE1126" s="519"/>
      <c r="AF1126" s="519"/>
      <c r="AH1126" s="499" t="str">
        <f t="shared" si="485"/>
        <v/>
      </c>
    </row>
    <row r="1127" spans="1:34" ht="13.5" thickTop="1" x14ac:dyDescent="0.2">
      <c r="A1127" s="702" t="s">
        <v>15</v>
      </c>
      <c r="B1127" s="703"/>
      <c r="C1127" s="703"/>
      <c r="D1127" s="703"/>
      <c r="E1127" s="703"/>
      <c r="F1127" s="703"/>
      <c r="G1127" s="708" t="s">
        <v>9</v>
      </c>
      <c r="H1127" s="708"/>
      <c r="I1127" s="697" t="str">
        <f>I8</f>
        <v>BANCA XXXX</v>
      </c>
      <c r="J1127" s="698"/>
      <c r="K1127" s="696" t="str">
        <f>K8</f>
        <v>BANCA Agricola pop</v>
      </c>
      <c r="L1127" s="696"/>
      <c r="M1127" s="692" t="s">
        <v>7</v>
      </c>
      <c r="N1127" s="505"/>
      <c r="O1127" s="505"/>
      <c r="Q1127" s="513"/>
      <c r="T1127" s="522" t="str">
        <f t="shared" si="479"/>
        <v>C A S S A</v>
      </c>
      <c r="U1127" s="523">
        <f t="shared" si="480"/>
        <v>0</v>
      </c>
      <c r="V1127" s="522" t="str">
        <f t="shared" si="481"/>
        <v>BANCA XXXX</v>
      </c>
      <c r="W1127" s="523">
        <f t="shared" si="482"/>
        <v>0</v>
      </c>
      <c r="X1127" s="522" t="str">
        <f t="shared" si="483"/>
        <v>BANCA Agricola pop</v>
      </c>
      <c r="Y1127" s="523">
        <f t="shared" si="484"/>
        <v>0</v>
      </c>
      <c r="AA1127" s="517"/>
      <c r="AB1127" s="517"/>
      <c r="AC1127" s="530"/>
      <c r="AE1127" s="519"/>
      <c r="AF1127" s="519"/>
      <c r="AH1127" s="499" t="str">
        <f t="shared" si="485"/>
        <v/>
      </c>
    </row>
    <row r="1128" spans="1:34" x14ac:dyDescent="0.2">
      <c r="A1128" s="704"/>
      <c r="B1128" s="705"/>
      <c r="C1128" s="705"/>
      <c r="D1128" s="705"/>
      <c r="E1128" s="705"/>
      <c r="F1128" s="705"/>
      <c r="G1128" s="152" t="s">
        <v>2</v>
      </c>
      <c r="H1128" s="152" t="s">
        <v>3</v>
      </c>
      <c r="I1128" s="152" t="s">
        <v>2</v>
      </c>
      <c r="J1128" s="152" t="s">
        <v>3</v>
      </c>
      <c r="K1128" s="152" t="s">
        <v>2</v>
      </c>
      <c r="L1128" s="152" t="s">
        <v>3</v>
      </c>
      <c r="M1128" s="693"/>
      <c r="N1128" s="505"/>
      <c r="O1128" s="505"/>
      <c r="Q1128" s="513"/>
      <c r="T1128" s="522" t="str">
        <f t="shared" si="479"/>
        <v>ENTRATE</v>
      </c>
      <c r="U1128" s="523" t="str">
        <f t="shared" si="480"/>
        <v>USCITE</v>
      </c>
      <c r="V1128" s="522" t="str">
        <f t="shared" si="481"/>
        <v>ENTRATE</v>
      </c>
      <c r="W1128" s="523" t="str">
        <f t="shared" si="482"/>
        <v>USCITE</v>
      </c>
      <c r="X1128" s="522" t="str">
        <f t="shared" si="483"/>
        <v>ENTRATE</v>
      </c>
      <c r="Y1128" s="523" t="str">
        <f t="shared" si="484"/>
        <v>USCITE</v>
      </c>
      <c r="AA1128" s="517"/>
      <c r="AB1128" s="517"/>
      <c r="AC1128" s="530"/>
      <c r="AE1128" s="519"/>
      <c r="AF1128" s="519"/>
      <c r="AH1128" s="499" t="str">
        <f t="shared" si="485"/>
        <v/>
      </c>
    </row>
    <row r="1129" spans="1:34" x14ac:dyDescent="0.2">
      <c r="A1129" s="694" t="s">
        <v>12</v>
      </c>
      <c r="B1129" s="695"/>
      <c r="C1129" s="695"/>
      <c r="D1129" s="695"/>
      <c r="E1129" s="695"/>
      <c r="F1129" s="695"/>
      <c r="G1129" s="153">
        <f t="shared" ref="G1129:L1129" si="497">SUM(G1100:G1125)</f>
        <v>0</v>
      </c>
      <c r="H1129" s="153">
        <f t="shared" si="497"/>
        <v>0</v>
      </c>
      <c r="I1129" s="153">
        <f t="shared" si="497"/>
        <v>0</v>
      </c>
      <c r="J1129" s="153">
        <f t="shared" si="497"/>
        <v>0</v>
      </c>
      <c r="K1129" s="153">
        <f t="shared" si="497"/>
        <v>0</v>
      </c>
      <c r="L1129" s="153">
        <f t="shared" si="497"/>
        <v>0</v>
      </c>
      <c r="M1129" s="154">
        <f>G1129-H1129+I1129-J1129+K1129-L1129</f>
        <v>0</v>
      </c>
      <c r="N1129" s="534"/>
      <c r="O1129" s="534"/>
      <c r="Q1129" s="513"/>
      <c r="T1129" s="522">
        <f t="shared" si="479"/>
        <v>0</v>
      </c>
      <c r="U1129" s="523">
        <f t="shared" si="480"/>
        <v>0</v>
      </c>
      <c r="V1129" s="522">
        <f t="shared" si="481"/>
        <v>0</v>
      </c>
      <c r="W1129" s="523">
        <f t="shared" si="482"/>
        <v>0</v>
      </c>
      <c r="X1129" s="522">
        <f t="shared" si="483"/>
        <v>0</v>
      </c>
      <c r="Y1129" s="523">
        <f t="shared" si="484"/>
        <v>0</v>
      </c>
      <c r="AA1129" s="517"/>
      <c r="AB1129" s="517"/>
      <c r="AC1129" s="530"/>
      <c r="AE1129" s="519"/>
      <c r="AF1129" s="519"/>
      <c r="AH1129" s="499" t="str">
        <f t="shared" si="485"/>
        <v/>
      </c>
    </row>
    <row r="1130" spans="1:34" x14ac:dyDescent="0.2">
      <c r="A1130" s="694" t="s">
        <v>14</v>
      </c>
      <c r="B1130" s="695"/>
      <c r="C1130" s="695"/>
      <c r="D1130" s="695"/>
      <c r="E1130" s="695"/>
      <c r="F1130" s="695"/>
      <c r="G1130" s="153">
        <f t="shared" ref="G1130:M1130" si="498">G1098</f>
        <v>434.24</v>
      </c>
      <c r="H1130" s="153">
        <f t="shared" si="498"/>
        <v>0</v>
      </c>
      <c r="I1130" s="153">
        <f t="shared" si="498"/>
        <v>17740.45</v>
      </c>
      <c r="J1130" s="153">
        <f t="shared" si="498"/>
        <v>29.94</v>
      </c>
      <c r="K1130" s="153">
        <f t="shared" si="498"/>
        <v>95.99</v>
      </c>
      <c r="L1130" s="153">
        <f t="shared" si="498"/>
        <v>0</v>
      </c>
      <c r="M1130" s="154">
        <f t="shared" si="498"/>
        <v>18240.740000000005</v>
      </c>
      <c r="N1130" s="534"/>
      <c r="O1130" s="534"/>
      <c r="Q1130" s="513"/>
      <c r="T1130" s="522">
        <f t="shared" si="479"/>
        <v>434.24</v>
      </c>
      <c r="U1130" s="523">
        <f t="shared" si="480"/>
        <v>0</v>
      </c>
      <c r="V1130" s="522">
        <f t="shared" si="481"/>
        <v>17740.45</v>
      </c>
      <c r="W1130" s="523">
        <f t="shared" si="482"/>
        <v>29.94</v>
      </c>
      <c r="X1130" s="522">
        <f t="shared" si="483"/>
        <v>95.99</v>
      </c>
      <c r="Y1130" s="523">
        <f t="shared" si="484"/>
        <v>0</v>
      </c>
      <c r="AA1130" s="517"/>
      <c r="AB1130" s="517"/>
      <c r="AC1130" s="530"/>
      <c r="AE1130" s="519"/>
      <c r="AF1130" s="519"/>
      <c r="AH1130" s="499" t="str">
        <f t="shared" si="485"/>
        <v/>
      </c>
    </row>
    <row r="1131" spans="1:34" x14ac:dyDescent="0.2">
      <c r="A1131" s="700" t="s">
        <v>13</v>
      </c>
      <c r="B1131" s="701"/>
      <c r="C1131" s="701"/>
      <c r="D1131" s="701"/>
      <c r="E1131" s="701"/>
      <c r="F1131" s="701"/>
      <c r="G1131" s="153">
        <f t="shared" ref="G1131:M1131" si="499">G1129+G1130</f>
        <v>434.24</v>
      </c>
      <c r="H1131" s="153">
        <f t="shared" si="499"/>
        <v>0</v>
      </c>
      <c r="I1131" s="153">
        <f t="shared" si="499"/>
        <v>17740.45</v>
      </c>
      <c r="J1131" s="153">
        <f t="shared" si="499"/>
        <v>29.94</v>
      </c>
      <c r="K1131" s="153">
        <f t="shared" si="499"/>
        <v>95.99</v>
      </c>
      <c r="L1131" s="153">
        <f t="shared" si="499"/>
        <v>0</v>
      </c>
      <c r="M1131" s="154">
        <f t="shared" si="499"/>
        <v>18240.740000000005</v>
      </c>
      <c r="N1131" s="534"/>
      <c r="O1131" s="534"/>
      <c r="Q1131" s="513"/>
      <c r="T1131" s="522">
        <f t="shared" si="479"/>
        <v>434.24</v>
      </c>
      <c r="U1131" s="523">
        <f t="shared" si="480"/>
        <v>0</v>
      </c>
      <c r="V1131" s="522">
        <f t="shared" si="481"/>
        <v>17740.45</v>
      </c>
      <c r="W1131" s="523">
        <f t="shared" si="482"/>
        <v>29.94</v>
      </c>
      <c r="X1131" s="522">
        <f t="shared" si="483"/>
        <v>95.99</v>
      </c>
      <c r="Y1131" s="523">
        <f t="shared" si="484"/>
        <v>0</v>
      </c>
      <c r="AA1131" s="517"/>
      <c r="AB1131" s="517"/>
      <c r="AC1131" s="530"/>
      <c r="AE1131" s="519"/>
      <c r="AF1131" s="519"/>
      <c r="AH1131" s="499" t="str">
        <f t="shared" si="485"/>
        <v/>
      </c>
    </row>
    <row r="1132" spans="1:34" ht="13.5" thickBot="1" x14ac:dyDescent="0.25">
      <c r="A1132" s="706" t="s">
        <v>16</v>
      </c>
      <c r="B1132" s="707"/>
      <c r="C1132" s="707"/>
      <c r="D1132" s="707"/>
      <c r="E1132" s="707"/>
      <c r="F1132" s="707"/>
      <c r="G1132" s="699">
        <f>G1131-H1131</f>
        <v>434.24</v>
      </c>
      <c r="H1132" s="699"/>
      <c r="I1132" s="699">
        <f>I1131-J1131</f>
        <v>17710.510000000002</v>
      </c>
      <c r="J1132" s="699"/>
      <c r="K1132" s="699">
        <f>K1131-L1131</f>
        <v>95.99</v>
      </c>
      <c r="L1132" s="699"/>
      <c r="M1132" s="155">
        <f>G1132+I1132+K1132</f>
        <v>18240.740000000005</v>
      </c>
      <c r="N1132" s="536"/>
      <c r="O1132" s="536"/>
      <c r="Q1132" s="513"/>
      <c r="T1132" s="522">
        <f t="shared" si="479"/>
        <v>434.24</v>
      </c>
      <c r="U1132" s="523">
        <f t="shared" si="480"/>
        <v>0</v>
      </c>
      <c r="V1132" s="522">
        <f t="shared" si="481"/>
        <v>17710.510000000002</v>
      </c>
      <c r="W1132" s="523">
        <f t="shared" si="482"/>
        <v>0</v>
      </c>
      <c r="X1132" s="522">
        <f t="shared" si="483"/>
        <v>95.99</v>
      </c>
      <c r="Y1132" s="523">
        <f t="shared" si="484"/>
        <v>0</v>
      </c>
      <c r="AA1132" s="517"/>
      <c r="AB1132" s="517"/>
      <c r="AC1132" s="530"/>
      <c r="AE1132" s="519"/>
      <c r="AF1132" s="519"/>
      <c r="AH1132" s="499" t="str">
        <f t="shared" si="485"/>
        <v/>
      </c>
    </row>
    <row r="1133" spans="1:34" ht="13.5" thickTop="1" x14ac:dyDescent="0.2">
      <c r="A1133" s="160"/>
      <c r="B1133" s="156" t="str">
        <f>IF(Q1133&gt;0.00001,B1125+1,"")</f>
        <v/>
      </c>
      <c r="C1133" s="128" t="b">
        <f t="shared" ref="C1133:C1158" si="500">IF(G1133+I1133+K1133&gt;0,"e",IF(H1133+J1133+L1133&gt;0,"u",IF(G1133+H1133+I1133+J1133+K1133+L1133&lt;0,"")))</f>
        <v>0</v>
      </c>
      <c r="D1133" s="161"/>
      <c r="E1133" s="143" t="b">
        <f t="shared" ref="E1133:E1158" si="501">IF(Q1133&gt;0.0001,1)</f>
        <v>0</v>
      </c>
      <c r="F1133" s="137" t="str">
        <f t="shared" ref="F1133:F1158" si="502">AH1133</f>
        <v/>
      </c>
      <c r="G1133" s="157"/>
      <c r="H1133" s="158"/>
      <c r="I1133" s="157"/>
      <c r="J1133" s="158"/>
      <c r="K1133" s="157"/>
      <c r="L1133" s="158"/>
      <c r="M1133" s="159" t="str">
        <f t="shared" ref="M1133:M1158" si="503">IF(SUM(G1133:L1133)&gt;0.00001,M1132+G1133-H1133+I1133-J1133+K1133-L1133,"")</f>
        <v/>
      </c>
      <c r="N1133" s="534"/>
      <c r="O1133" s="534"/>
      <c r="Q1133" s="513">
        <f t="shared" ref="Q1133:Q1158" si="504">SUM(G1133:L1133)</f>
        <v>0</v>
      </c>
      <c r="R1133" s="499" t="str">
        <f t="shared" ref="R1133:R1158" si="505">LEFT(F1133,2)</f>
        <v/>
      </c>
      <c r="T1133" s="522">
        <f t="shared" si="479"/>
        <v>0</v>
      </c>
      <c r="U1133" s="523">
        <f t="shared" si="480"/>
        <v>0</v>
      </c>
      <c r="V1133" s="522">
        <f t="shared" si="481"/>
        <v>0</v>
      </c>
      <c r="W1133" s="523">
        <f t="shared" si="482"/>
        <v>0</v>
      </c>
      <c r="X1133" s="522">
        <f t="shared" si="483"/>
        <v>0</v>
      </c>
      <c r="Y1133" s="523">
        <f t="shared" si="484"/>
        <v>0</v>
      </c>
      <c r="AA1133" s="517"/>
      <c r="AB1133" s="517" t="e">
        <f t="shared" ref="AB1133:AB1158" si="506">$AA$11+M1133</f>
        <v>#VALUE!</v>
      </c>
      <c r="AC1133" s="524"/>
      <c r="AE1133" s="519"/>
      <c r="AF1133" s="519"/>
      <c r="AH1133" s="499" t="str">
        <f t="shared" si="485"/>
        <v/>
      </c>
    </row>
    <row r="1134" spans="1:34" x14ac:dyDescent="0.2">
      <c r="A1134" s="134"/>
      <c r="B1134" s="156" t="str">
        <f t="shared" ref="B1134:B1158" si="507">IF(Q1134&gt;0.00001,B1133+1,"")</f>
        <v/>
      </c>
      <c r="C1134" s="128" t="b">
        <f t="shared" si="500"/>
        <v>0</v>
      </c>
      <c r="D1134" s="136"/>
      <c r="E1134" s="143" t="b">
        <f t="shared" si="501"/>
        <v>0</v>
      </c>
      <c r="F1134" s="137" t="str">
        <f t="shared" si="502"/>
        <v/>
      </c>
      <c r="G1134" s="138"/>
      <c r="H1134" s="139"/>
      <c r="I1134" s="138"/>
      <c r="J1134" s="139"/>
      <c r="K1134" s="138"/>
      <c r="L1134" s="139"/>
      <c r="M1134" s="140" t="str">
        <f t="shared" si="503"/>
        <v/>
      </c>
      <c r="N1134" s="534"/>
      <c r="O1134" s="534"/>
      <c r="Q1134" s="513">
        <f t="shared" si="504"/>
        <v>0</v>
      </c>
      <c r="R1134" s="499" t="str">
        <f t="shared" si="505"/>
        <v/>
      </c>
      <c r="T1134" s="522">
        <f t="shared" si="479"/>
        <v>0</v>
      </c>
      <c r="U1134" s="523">
        <f t="shared" si="480"/>
        <v>0</v>
      </c>
      <c r="V1134" s="522">
        <f t="shared" si="481"/>
        <v>0</v>
      </c>
      <c r="W1134" s="523">
        <f t="shared" si="482"/>
        <v>0</v>
      </c>
      <c r="X1134" s="522">
        <f t="shared" si="483"/>
        <v>0</v>
      </c>
      <c r="Y1134" s="523">
        <f t="shared" si="484"/>
        <v>0</v>
      </c>
      <c r="AA1134" s="517"/>
      <c r="AB1134" s="517" t="e">
        <f t="shared" si="506"/>
        <v>#VALUE!</v>
      </c>
      <c r="AC1134" s="524"/>
      <c r="AE1134" s="519"/>
      <c r="AF1134" s="519"/>
      <c r="AH1134" s="499" t="str">
        <f t="shared" si="485"/>
        <v/>
      </c>
    </row>
    <row r="1135" spans="1:34" x14ac:dyDescent="0.2">
      <c r="A1135" s="134"/>
      <c r="B1135" s="156" t="str">
        <f t="shared" si="507"/>
        <v/>
      </c>
      <c r="C1135" s="128" t="b">
        <f t="shared" si="500"/>
        <v>0</v>
      </c>
      <c r="D1135" s="136"/>
      <c r="E1135" s="143" t="b">
        <f t="shared" si="501"/>
        <v>0</v>
      </c>
      <c r="F1135" s="137" t="str">
        <f t="shared" si="502"/>
        <v/>
      </c>
      <c r="G1135" s="138"/>
      <c r="H1135" s="139"/>
      <c r="I1135" s="138"/>
      <c r="J1135" s="139"/>
      <c r="K1135" s="138"/>
      <c r="L1135" s="139"/>
      <c r="M1135" s="140" t="str">
        <f t="shared" si="503"/>
        <v/>
      </c>
      <c r="N1135" s="534"/>
      <c r="O1135" s="534"/>
      <c r="Q1135" s="513">
        <f t="shared" si="504"/>
        <v>0</v>
      </c>
      <c r="R1135" s="499" t="str">
        <f t="shared" si="505"/>
        <v/>
      </c>
      <c r="T1135" s="522">
        <f t="shared" si="479"/>
        <v>0</v>
      </c>
      <c r="U1135" s="523">
        <f t="shared" si="480"/>
        <v>0</v>
      </c>
      <c r="V1135" s="522">
        <f t="shared" si="481"/>
        <v>0</v>
      </c>
      <c r="W1135" s="523">
        <f t="shared" si="482"/>
        <v>0</v>
      </c>
      <c r="X1135" s="522">
        <f t="shared" si="483"/>
        <v>0</v>
      </c>
      <c r="Y1135" s="523">
        <f t="shared" si="484"/>
        <v>0</v>
      </c>
      <c r="AA1135" s="517"/>
      <c r="AB1135" s="517" t="e">
        <f t="shared" si="506"/>
        <v>#VALUE!</v>
      </c>
      <c r="AC1135" s="524"/>
      <c r="AE1135" s="519"/>
      <c r="AF1135" s="519"/>
      <c r="AH1135" s="499" t="str">
        <f t="shared" si="485"/>
        <v/>
      </c>
    </row>
    <row r="1136" spans="1:34" x14ac:dyDescent="0.2">
      <c r="A1136" s="134"/>
      <c r="B1136" s="156" t="str">
        <f t="shared" si="507"/>
        <v/>
      </c>
      <c r="C1136" s="128" t="b">
        <f t="shared" si="500"/>
        <v>0</v>
      </c>
      <c r="D1136" s="136"/>
      <c r="E1136" s="143" t="b">
        <f t="shared" si="501"/>
        <v>0</v>
      </c>
      <c r="F1136" s="137" t="str">
        <f t="shared" si="502"/>
        <v/>
      </c>
      <c r="G1136" s="138"/>
      <c r="H1136" s="139"/>
      <c r="I1136" s="138"/>
      <c r="J1136" s="139"/>
      <c r="K1136" s="138"/>
      <c r="L1136" s="139"/>
      <c r="M1136" s="140" t="str">
        <f t="shared" si="503"/>
        <v/>
      </c>
      <c r="N1136" s="534"/>
      <c r="O1136" s="534"/>
      <c r="Q1136" s="513">
        <f t="shared" si="504"/>
        <v>0</v>
      </c>
      <c r="R1136" s="499" t="str">
        <f t="shared" si="505"/>
        <v/>
      </c>
      <c r="T1136" s="522">
        <f t="shared" si="479"/>
        <v>0</v>
      </c>
      <c r="U1136" s="523">
        <f t="shared" si="480"/>
        <v>0</v>
      </c>
      <c r="V1136" s="522">
        <f t="shared" si="481"/>
        <v>0</v>
      </c>
      <c r="W1136" s="523">
        <f t="shared" si="482"/>
        <v>0</v>
      </c>
      <c r="X1136" s="522">
        <f t="shared" si="483"/>
        <v>0</v>
      </c>
      <c r="Y1136" s="523">
        <f t="shared" si="484"/>
        <v>0</v>
      </c>
      <c r="AA1136" s="517"/>
      <c r="AB1136" s="517" t="e">
        <f t="shared" si="506"/>
        <v>#VALUE!</v>
      </c>
      <c r="AC1136" s="524"/>
      <c r="AE1136" s="519"/>
      <c r="AF1136" s="519"/>
      <c r="AH1136" s="499" t="str">
        <f t="shared" si="485"/>
        <v/>
      </c>
    </row>
    <row r="1137" spans="1:34" x14ac:dyDescent="0.2">
      <c r="A1137" s="134"/>
      <c r="B1137" s="156" t="str">
        <f t="shared" si="507"/>
        <v/>
      </c>
      <c r="C1137" s="128" t="b">
        <f t="shared" si="500"/>
        <v>0</v>
      </c>
      <c r="D1137" s="136"/>
      <c r="E1137" s="143" t="b">
        <f t="shared" si="501"/>
        <v>0</v>
      </c>
      <c r="F1137" s="137" t="str">
        <f t="shared" si="502"/>
        <v/>
      </c>
      <c r="G1137" s="138"/>
      <c r="H1137" s="139"/>
      <c r="I1137" s="138"/>
      <c r="J1137" s="139"/>
      <c r="K1137" s="138"/>
      <c r="L1137" s="139"/>
      <c r="M1137" s="140" t="str">
        <f t="shared" si="503"/>
        <v/>
      </c>
      <c r="N1137" s="534"/>
      <c r="O1137" s="534"/>
      <c r="Q1137" s="513">
        <f t="shared" si="504"/>
        <v>0</v>
      </c>
      <c r="R1137" s="499" t="str">
        <f t="shared" si="505"/>
        <v/>
      </c>
      <c r="T1137" s="522">
        <f t="shared" si="479"/>
        <v>0</v>
      </c>
      <c r="U1137" s="523">
        <f t="shared" si="480"/>
        <v>0</v>
      </c>
      <c r="V1137" s="522">
        <f t="shared" si="481"/>
        <v>0</v>
      </c>
      <c r="W1137" s="523">
        <f t="shared" si="482"/>
        <v>0</v>
      </c>
      <c r="X1137" s="522">
        <f t="shared" si="483"/>
        <v>0</v>
      </c>
      <c r="Y1137" s="523">
        <f t="shared" si="484"/>
        <v>0</v>
      </c>
      <c r="AA1137" s="517"/>
      <c r="AB1137" s="517" t="e">
        <f t="shared" si="506"/>
        <v>#VALUE!</v>
      </c>
      <c r="AC1137" s="524"/>
      <c r="AE1137" s="519"/>
      <c r="AF1137" s="519"/>
      <c r="AH1137" s="499" t="str">
        <f t="shared" si="485"/>
        <v/>
      </c>
    </row>
    <row r="1138" spans="1:34" x14ac:dyDescent="0.2">
      <c r="A1138" s="134"/>
      <c r="B1138" s="156" t="str">
        <f t="shared" si="507"/>
        <v/>
      </c>
      <c r="C1138" s="128" t="b">
        <f t="shared" si="500"/>
        <v>0</v>
      </c>
      <c r="D1138" s="136"/>
      <c r="E1138" s="143" t="b">
        <f t="shared" si="501"/>
        <v>0</v>
      </c>
      <c r="F1138" s="137" t="str">
        <f t="shared" si="502"/>
        <v/>
      </c>
      <c r="G1138" s="138"/>
      <c r="H1138" s="139"/>
      <c r="I1138" s="138"/>
      <c r="J1138" s="139"/>
      <c r="K1138" s="138"/>
      <c r="L1138" s="139"/>
      <c r="M1138" s="140" t="str">
        <f t="shared" si="503"/>
        <v/>
      </c>
      <c r="N1138" s="534"/>
      <c r="O1138" s="534"/>
      <c r="Q1138" s="513">
        <f t="shared" si="504"/>
        <v>0</v>
      </c>
      <c r="R1138" s="499" t="str">
        <f t="shared" si="505"/>
        <v/>
      </c>
      <c r="T1138" s="522">
        <f t="shared" si="479"/>
        <v>0</v>
      </c>
      <c r="U1138" s="523">
        <f t="shared" si="480"/>
        <v>0</v>
      </c>
      <c r="V1138" s="522">
        <f t="shared" si="481"/>
        <v>0</v>
      </c>
      <c r="W1138" s="523">
        <f t="shared" si="482"/>
        <v>0</v>
      </c>
      <c r="X1138" s="522">
        <f t="shared" si="483"/>
        <v>0</v>
      </c>
      <c r="Y1138" s="523">
        <f t="shared" si="484"/>
        <v>0</v>
      </c>
      <c r="AA1138" s="517"/>
      <c r="AB1138" s="517" t="e">
        <f t="shared" si="506"/>
        <v>#VALUE!</v>
      </c>
      <c r="AC1138" s="524"/>
      <c r="AE1138" s="519"/>
      <c r="AF1138" s="519"/>
      <c r="AH1138" s="499" t="str">
        <f t="shared" si="485"/>
        <v/>
      </c>
    </row>
    <row r="1139" spans="1:34" x14ac:dyDescent="0.2">
      <c r="A1139" s="134"/>
      <c r="B1139" s="156" t="str">
        <f t="shared" si="507"/>
        <v/>
      </c>
      <c r="C1139" s="128" t="b">
        <f t="shared" si="500"/>
        <v>0</v>
      </c>
      <c r="D1139" s="136"/>
      <c r="E1139" s="143" t="b">
        <f t="shared" si="501"/>
        <v>0</v>
      </c>
      <c r="F1139" s="137" t="str">
        <f t="shared" si="502"/>
        <v/>
      </c>
      <c r="G1139" s="138"/>
      <c r="H1139" s="139"/>
      <c r="I1139" s="138"/>
      <c r="J1139" s="139"/>
      <c r="K1139" s="138"/>
      <c r="L1139" s="139"/>
      <c r="M1139" s="140" t="str">
        <f t="shared" si="503"/>
        <v/>
      </c>
      <c r="N1139" s="534"/>
      <c r="O1139" s="534"/>
      <c r="Q1139" s="513">
        <f t="shared" si="504"/>
        <v>0</v>
      </c>
      <c r="R1139" s="499" t="str">
        <f t="shared" si="505"/>
        <v/>
      </c>
      <c r="T1139" s="522">
        <f t="shared" si="479"/>
        <v>0</v>
      </c>
      <c r="U1139" s="523">
        <f t="shared" si="480"/>
        <v>0</v>
      </c>
      <c r="V1139" s="522">
        <f t="shared" si="481"/>
        <v>0</v>
      </c>
      <c r="W1139" s="523">
        <f t="shared" si="482"/>
        <v>0</v>
      </c>
      <c r="X1139" s="522">
        <f t="shared" si="483"/>
        <v>0</v>
      </c>
      <c r="Y1139" s="523">
        <f t="shared" si="484"/>
        <v>0</v>
      </c>
      <c r="AA1139" s="517"/>
      <c r="AB1139" s="517" t="e">
        <f t="shared" si="506"/>
        <v>#VALUE!</v>
      </c>
      <c r="AC1139" s="524"/>
      <c r="AE1139" s="519"/>
      <c r="AF1139" s="519"/>
      <c r="AH1139" s="499" t="str">
        <f t="shared" si="485"/>
        <v/>
      </c>
    </row>
    <row r="1140" spans="1:34" x14ac:dyDescent="0.2">
      <c r="A1140" s="134"/>
      <c r="B1140" s="156" t="str">
        <f t="shared" si="507"/>
        <v/>
      </c>
      <c r="C1140" s="128" t="b">
        <f t="shared" si="500"/>
        <v>0</v>
      </c>
      <c r="D1140" s="136"/>
      <c r="E1140" s="143" t="b">
        <f t="shared" si="501"/>
        <v>0</v>
      </c>
      <c r="F1140" s="137" t="str">
        <f t="shared" si="502"/>
        <v/>
      </c>
      <c r="G1140" s="138"/>
      <c r="H1140" s="139"/>
      <c r="I1140" s="138"/>
      <c r="J1140" s="139"/>
      <c r="K1140" s="138"/>
      <c r="L1140" s="139"/>
      <c r="M1140" s="140" t="str">
        <f t="shared" si="503"/>
        <v/>
      </c>
      <c r="N1140" s="534"/>
      <c r="O1140" s="534"/>
      <c r="Q1140" s="513">
        <f t="shared" si="504"/>
        <v>0</v>
      </c>
      <c r="R1140" s="499" t="str">
        <f t="shared" si="505"/>
        <v/>
      </c>
      <c r="T1140" s="522">
        <f t="shared" si="479"/>
        <v>0</v>
      </c>
      <c r="U1140" s="523">
        <f t="shared" si="480"/>
        <v>0</v>
      </c>
      <c r="V1140" s="522">
        <f t="shared" si="481"/>
        <v>0</v>
      </c>
      <c r="W1140" s="523">
        <f t="shared" si="482"/>
        <v>0</v>
      </c>
      <c r="X1140" s="522">
        <f t="shared" si="483"/>
        <v>0</v>
      </c>
      <c r="Y1140" s="523">
        <f t="shared" si="484"/>
        <v>0</v>
      </c>
      <c r="AA1140" s="517"/>
      <c r="AB1140" s="517" t="e">
        <f t="shared" si="506"/>
        <v>#VALUE!</v>
      </c>
      <c r="AC1140" s="524"/>
      <c r="AE1140" s="519"/>
      <c r="AF1140" s="519"/>
      <c r="AH1140" s="499" t="str">
        <f t="shared" si="485"/>
        <v/>
      </c>
    </row>
    <row r="1141" spans="1:34" x14ac:dyDescent="0.2">
      <c r="A1141" s="134"/>
      <c r="B1141" s="156" t="str">
        <f t="shared" si="507"/>
        <v/>
      </c>
      <c r="C1141" s="128" t="b">
        <f t="shared" si="500"/>
        <v>0</v>
      </c>
      <c r="D1141" s="136"/>
      <c r="E1141" s="143" t="b">
        <f t="shared" si="501"/>
        <v>0</v>
      </c>
      <c r="F1141" s="137" t="str">
        <f t="shared" si="502"/>
        <v/>
      </c>
      <c r="G1141" s="138"/>
      <c r="H1141" s="139"/>
      <c r="I1141" s="138"/>
      <c r="J1141" s="139"/>
      <c r="K1141" s="138"/>
      <c r="L1141" s="139"/>
      <c r="M1141" s="140" t="str">
        <f t="shared" si="503"/>
        <v/>
      </c>
      <c r="N1141" s="534"/>
      <c r="O1141" s="534"/>
      <c r="Q1141" s="513">
        <f t="shared" si="504"/>
        <v>0</v>
      </c>
      <c r="R1141" s="499" t="str">
        <f t="shared" si="505"/>
        <v/>
      </c>
      <c r="T1141" s="522">
        <f t="shared" si="479"/>
        <v>0</v>
      </c>
      <c r="U1141" s="523">
        <f t="shared" si="480"/>
        <v>0</v>
      </c>
      <c r="V1141" s="522">
        <f t="shared" si="481"/>
        <v>0</v>
      </c>
      <c r="W1141" s="523">
        <f t="shared" si="482"/>
        <v>0</v>
      </c>
      <c r="X1141" s="522">
        <f t="shared" si="483"/>
        <v>0</v>
      </c>
      <c r="Y1141" s="523">
        <f t="shared" si="484"/>
        <v>0</v>
      </c>
      <c r="AA1141" s="517"/>
      <c r="AB1141" s="517" t="e">
        <f t="shared" si="506"/>
        <v>#VALUE!</v>
      </c>
      <c r="AC1141" s="524"/>
      <c r="AE1141" s="519"/>
      <c r="AF1141" s="519"/>
      <c r="AH1141" s="499" t="str">
        <f t="shared" si="485"/>
        <v/>
      </c>
    </row>
    <row r="1142" spans="1:34" x14ac:dyDescent="0.2">
      <c r="A1142" s="134"/>
      <c r="B1142" s="156" t="str">
        <f t="shared" si="507"/>
        <v/>
      </c>
      <c r="C1142" s="128" t="b">
        <f t="shared" si="500"/>
        <v>0</v>
      </c>
      <c r="D1142" s="136"/>
      <c r="E1142" s="143" t="b">
        <f t="shared" si="501"/>
        <v>0</v>
      </c>
      <c r="F1142" s="137" t="str">
        <f t="shared" si="502"/>
        <v/>
      </c>
      <c r="G1142" s="138"/>
      <c r="H1142" s="139"/>
      <c r="I1142" s="138"/>
      <c r="J1142" s="139"/>
      <c r="K1142" s="138"/>
      <c r="L1142" s="139"/>
      <c r="M1142" s="140" t="str">
        <f t="shared" si="503"/>
        <v/>
      </c>
      <c r="N1142" s="534"/>
      <c r="O1142" s="534"/>
      <c r="Q1142" s="513">
        <f t="shared" si="504"/>
        <v>0</v>
      </c>
      <c r="R1142" s="499" t="str">
        <f t="shared" si="505"/>
        <v/>
      </c>
      <c r="T1142" s="522">
        <f t="shared" si="479"/>
        <v>0</v>
      </c>
      <c r="U1142" s="523">
        <f t="shared" si="480"/>
        <v>0</v>
      </c>
      <c r="V1142" s="522">
        <f t="shared" si="481"/>
        <v>0</v>
      </c>
      <c r="W1142" s="523">
        <f t="shared" si="482"/>
        <v>0</v>
      </c>
      <c r="X1142" s="522">
        <f t="shared" si="483"/>
        <v>0</v>
      </c>
      <c r="Y1142" s="523">
        <f t="shared" si="484"/>
        <v>0</v>
      </c>
      <c r="AA1142" s="517"/>
      <c r="AB1142" s="517" t="e">
        <f t="shared" si="506"/>
        <v>#VALUE!</v>
      </c>
      <c r="AC1142" s="524"/>
      <c r="AE1142" s="519"/>
      <c r="AF1142" s="519"/>
      <c r="AH1142" s="499" t="str">
        <f t="shared" si="485"/>
        <v/>
      </c>
    </row>
    <row r="1143" spans="1:34" x14ac:dyDescent="0.2">
      <c r="A1143" s="134"/>
      <c r="B1143" s="156" t="str">
        <f t="shared" si="507"/>
        <v/>
      </c>
      <c r="C1143" s="128" t="b">
        <f t="shared" si="500"/>
        <v>0</v>
      </c>
      <c r="D1143" s="136"/>
      <c r="E1143" s="143" t="b">
        <f t="shared" si="501"/>
        <v>0</v>
      </c>
      <c r="F1143" s="137" t="str">
        <f t="shared" si="502"/>
        <v/>
      </c>
      <c r="G1143" s="138"/>
      <c r="H1143" s="139"/>
      <c r="I1143" s="138"/>
      <c r="J1143" s="139"/>
      <c r="K1143" s="138"/>
      <c r="L1143" s="139"/>
      <c r="M1143" s="140" t="str">
        <f t="shared" si="503"/>
        <v/>
      </c>
      <c r="N1143" s="534"/>
      <c r="O1143" s="534"/>
      <c r="Q1143" s="513">
        <f t="shared" si="504"/>
        <v>0</v>
      </c>
      <c r="R1143" s="499" t="str">
        <f t="shared" si="505"/>
        <v/>
      </c>
      <c r="T1143" s="522">
        <f t="shared" si="479"/>
        <v>0</v>
      </c>
      <c r="U1143" s="523">
        <f t="shared" si="480"/>
        <v>0</v>
      </c>
      <c r="V1143" s="522">
        <f t="shared" si="481"/>
        <v>0</v>
      </c>
      <c r="W1143" s="523">
        <f t="shared" si="482"/>
        <v>0</v>
      </c>
      <c r="X1143" s="522">
        <f t="shared" si="483"/>
        <v>0</v>
      </c>
      <c r="Y1143" s="523">
        <f t="shared" si="484"/>
        <v>0</v>
      </c>
      <c r="AA1143" s="517"/>
      <c r="AB1143" s="517" t="e">
        <f t="shared" si="506"/>
        <v>#VALUE!</v>
      </c>
      <c r="AC1143" s="524"/>
      <c r="AE1143" s="519"/>
      <c r="AF1143" s="519"/>
      <c r="AH1143" s="499" t="str">
        <f t="shared" si="485"/>
        <v/>
      </c>
    </row>
    <row r="1144" spans="1:34" x14ac:dyDescent="0.2">
      <c r="A1144" s="134"/>
      <c r="B1144" s="156" t="str">
        <f t="shared" si="507"/>
        <v/>
      </c>
      <c r="C1144" s="128" t="b">
        <f t="shared" si="500"/>
        <v>0</v>
      </c>
      <c r="D1144" s="136"/>
      <c r="E1144" s="143" t="b">
        <f t="shared" si="501"/>
        <v>0</v>
      </c>
      <c r="F1144" s="137" t="str">
        <f t="shared" si="502"/>
        <v/>
      </c>
      <c r="G1144" s="138"/>
      <c r="H1144" s="139"/>
      <c r="I1144" s="138"/>
      <c r="J1144" s="139"/>
      <c r="K1144" s="138"/>
      <c r="L1144" s="139"/>
      <c r="M1144" s="140" t="str">
        <f t="shared" si="503"/>
        <v/>
      </c>
      <c r="N1144" s="534"/>
      <c r="O1144" s="534"/>
      <c r="Q1144" s="513">
        <f t="shared" si="504"/>
        <v>0</v>
      </c>
      <c r="R1144" s="499" t="str">
        <f t="shared" si="505"/>
        <v/>
      </c>
      <c r="T1144" s="522">
        <f t="shared" si="479"/>
        <v>0</v>
      </c>
      <c r="U1144" s="523">
        <f t="shared" si="480"/>
        <v>0</v>
      </c>
      <c r="V1144" s="522">
        <f t="shared" si="481"/>
        <v>0</v>
      </c>
      <c r="W1144" s="523">
        <f t="shared" si="482"/>
        <v>0</v>
      </c>
      <c r="X1144" s="522">
        <f t="shared" si="483"/>
        <v>0</v>
      </c>
      <c r="Y1144" s="523">
        <f t="shared" si="484"/>
        <v>0</v>
      </c>
      <c r="AA1144" s="517"/>
      <c r="AB1144" s="517" t="e">
        <f t="shared" si="506"/>
        <v>#VALUE!</v>
      </c>
      <c r="AC1144" s="524"/>
      <c r="AE1144" s="519"/>
      <c r="AF1144" s="519"/>
      <c r="AH1144" s="499" t="str">
        <f t="shared" si="485"/>
        <v/>
      </c>
    </row>
    <row r="1145" spans="1:34" x14ac:dyDescent="0.2">
      <c r="A1145" s="134"/>
      <c r="B1145" s="156" t="str">
        <f t="shared" si="507"/>
        <v/>
      </c>
      <c r="C1145" s="128" t="b">
        <f t="shared" si="500"/>
        <v>0</v>
      </c>
      <c r="D1145" s="136"/>
      <c r="E1145" s="143" t="b">
        <f t="shared" si="501"/>
        <v>0</v>
      </c>
      <c r="F1145" s="137" t="str">
        <f t="shared" si="502"/>
        <v/>
      </c>
      <c r="G1145" s="138"/>
      <c r="H1145" s="139"/>
      <c r="I1145" s="138"/>
      <c r="J1145" s="139"/>
      <c r="K1145" s="138"/>
      <c r="L1145" s="139"/>
      <c r="M1145" s="140" t="str">
        <f t="shared" si="503"/>
        <v/>
      </c>
      <c r="N1145" s="534"/>
      <c r="O1145" s="534"/>
      <c r="Q1145" s="513">
        <f t="shared" si="504"/>
        <v>0</v>
      </c>
      <c r="R1145" s="499" t="str">
        <f t="shared" si="505"/>
        <v/>
      </c>
      <c r="T1145" s="522">
        <f t="shared" si="479"/>
        <v>0</v>
      </c>
      <c r="U1145" s="523">
        <f t="shared" si="480"/>
        <v>0</v>
      </c>
      <c r="V1145" s="522">
        <f t="shared" si="481"/>
        <v>0</v>
      </c>
      <c r="W1145" s="523">
        <f t="shared" si="482"/>
        <v>0</v>
      </c>
      <c r="X1145" s="522">
        <f t="shared" si="483"/>
        <v>0</v>
      </c>
      <c r="Y1145" s="523">
        <f t="shared" si="484"/>
        <v>0</v>
      </c>
      <c r="AA1145" s="517"/>
      <c r="AB1145" s="517" t="e">
        <f t="shared" si="506"/>
        <v>#VALUE!</v>
      </c>
      <c r="AC1145" s="524"/>
      <c r="AE1145" s="519"/>
      <c r="AF1145" s="519"/>
      <c r="AH1145" s="499" t="str">
        <f t="shared" si="485"/>
        <v/>
      </c>
    </row>
    <row r="1146" spans="1:34" x14ac:dyDescent="0.2">
      <c r="A1146" s="134"/>
      <c r="B1146" s="156" t="str">
        <f t="shared" si="507"/>
        <v/>
      </c>
      <c r="C1146" s="128" t="b">
        <f t="shared" si="500"/>
        <v>0</v>
      </c>
      <c r="D1146" s="136"/>
      <c r="E1146" s="143" t="b">
        <f t="shared" si="501"/>
        <v>0</v>
      </c>
      <c r="F1146" s="137" t="str">
        <f t="shared" si="502"/>
        <v/>
      </c>
      <c r="G1146" s="138"/>
      <c r="H1146" s="139"/>
      <c r="I1146" s="138"/>
      <c r="J1146" s="139"/>
      <c r="K1146" s="138"/>
      <c r="L1146" s="139"/>
      <c r="M1146" s="140" t="str">
        <f t="shared" si="503"/>
        <v/>
      </c>
      <c r="N1146" s="534"/>
      <c r="O1146" s="534"/>
      <c r="Q1146" s="513">
        <f t="shared" si="504"/>
        <v>0</v>
      </c>
      <c r="R1146" s="499" t="str">
        <f t="shared" si="505"/>
        <v/>
      </c>
      <c r="T1146" s="522">
        <f t="shared" si="479"/>
        <v>0</v>
      </c>
      <c r="U1146" s="523">
        <f t="shared" si="480"/>
        <v>0</v>
      </c>
      <c r="V1146" s="522">
        <f t="shared" si="481"/>
        <v>0</v>
      </c>
      <c r="W1146" s="523">
        <f t="shared" si="482"/>
        <v>0</v>
      </c>
      <c r="X1146" s="522">
        <f t="shared" si="483"/>
        <v>0</v>
      </c>
      <c r="Y1146" s="523">
        <f t="shared" si="484"/>
        <v>0</v>
      </c>
      <c r="AA1146" s="517"/>
      <c r="AB1146" s="517" t="e">
        <f t="shared" si="506"/>
        <v>#VALUE!</v>
      </c>
      <c r="AC1146" s="524"/>
      <c r="AE1146" s="519"/>
      <c r="AF1146" s="519"/>
      <c r="AH1146" s="499" t="str">
        <f t="shared" si="485"/>
        <v/>
      </c>
    </row>
    <row r="1147" spans="1:34" x14ac:dyDescent="0.2">
      <c r="A1147" s="134"/>
      <c r="B1147" s="156" t="str">
        <f t="shared" si="507"/>
        <v/>
      </c>
      <c r="C1147" s="128" t="b">
        <f t="shared" si="500"/>
        <v>0</v>
      </c>
      <c r="D1147" s="136"/>
      <c r="E1147" s="143" t="b">
        <f t="shared" si="501"/>
        <v>0</v>
      </c>
      <c r="F1147" s="137" t="str">
        <f t="shared" si="502"/>
        <v/>
      </c>
      <c r="G1147" s="138"/>
      <c r="H1147" s="139"/>
      <c r="I1147" s="138"/>
      <c r="J1147" s="139"/>
      <c r="K1147" s="138"/>
      <c r="L1147" s="139"/>
      <c r="M1147" s="140" t="str">
        <f t="shared" si="503"/>
        <v/>
      </c>
      <c r="N1147" s="534"/>
      <c r="O1147" s="534"/>
      <c r="Q1147" s="513">
        <f t="shared" si="504"/>
        <v>0</v>
      </c>
      <c r="R1147" s="499" t="str">
        <f t="shared" si="505"/>
        <v/>
      </c>
      <c r="T1147" s="522">
        <f t="shared" si="479"/>
        <v>0</v>
      </c>
      <c r="U1147" s="523">
        <f t="shared" si="480"/>
        <v>0</v>
      </c>
      <c r="V1147" s="522">
        <f t="shared" si="481"/>
        <v>0</v>
      </c>
      <c r="W1147" s="523">
        <f t="shared" si="482"/>
        <v>0</v>
      </c>
      <c r="X1147" s="522">
        <f t="shared" si="483"/>
        <v>0</v>
      </c>
      <c r="Y1147" s="523">
        <f t="shared" si="484"/>
        <v>0</v>
      </c>
      <c r="AA1147" s="517"/>
      <c r="AB1147" s="517" t="e">
        <f t="shared" si="506"/>
        <v>#VALUE!</v>
      </c>
      <c r="AC1147" s="524"/>
      <c r="AE1147" s="519"/>
      <c r="AF1147" s="519"/>
      <c r="AH1147" s="499" t="str">
        <f t="shared" si="485"/>
        <v/>
      </c>
    </row>
    <row r="1148" spans="1:34" x14ac:dyDescent="0.2">
      <c r="A1148" s="134"/>
      <c r="B1148" s="156" t="str">
        <f t="shared" si="507"/>
        <v/>
      </c>
      <c r="C1148" s="128" t="b">
        <f t="shared" si="500"/>
        <v>0</v>
      </c>
      <c r="D1148" s="136"/>
      <c r="E1148" s="143" t="b">
        <f t="shared" si="501"/>
        <v>0</v>
      </c>
      <c r="F1148" s="137" t="str">
        <f t="shared" si="502"/>
        <v/>
      </c>
      <c r="G1148" s="138"/>
      <c r="H1148" s="139"/>
      <c r="I1148" s="138"/>
      <c r="J1148" s="139"/>
      <c r="K1148" s="138"/>
      <c r="L1148" s="139"/>
      <c r="M1148" s="140" t="str">
        <f t="shared" si="503"/>
        <v/>
      </c>
      <c r="N1148" s="534"/>
      <c r="O1148" s="534"/>
      <c r="Q1148" s="513">
        <f t="shared" si="504"/>
        <v>0</v>
      </c>
      <c r="R1148" s="499" t="str">
        <f t="shared" si="505"/>
        <v/>
      </c>
      <c r="T1148" s="522">
        <f t="shared" si="479"/>
        <v>0</v>
      </c>
      <c r="U1148" s="523">
        <f t="shared" si="480"/>
        <v>0</v>
      </c>
      <c r="V1148" s="522">
        <f t="shared" si="481"/>
        <v>0</v>
      </c>
      <c r="W1148" s="523">
        <f t="shared" si="482"/>
        <v>0</v>
      </c>
      <c r="X1148" s="522">
        <f t="shared" si="483"/>
        <v>0</v>
      </c>
      <c r="Y1148" s="523">
        <f t="shared" si="484"/>
        <v>0</v>
      </c>
      <c r="AA1148" s="517"/>
      <c r="AB1148" s="517" t="e">
        <f t="shared" si="506"/>
        <v>#VALUE!</v>
      </c>
      <c r="AC1148" s="524"/>
      <c r="AE1148" s="519"/>
      <c r="AF1148" s="519"/>
      <c r="AH1148" s="499" t="str">
        <f t="shared" si="485"/>
        <v/>
      </c>
    </row>
    <row r="1149" spans="1:34" x14ac:dyDescent="0.2">
      <c r="A1149" s="134"/>
      <c r="B1149" s="156" t="str">
        <f t="shared" si="507"/>
        <v/>
      </c>
      <c r="C1149" s="128" t="b">
        <f t="shared" si="500"/>
        <v>0</v>
      </c>
      <c r="D1149" s="136"/>
      <c r="E1149" s="143" t="b">
        <f t="shared" si="501"/>
        <v>0</v>
      </c>
      <c r="F1149" s="137" t="str">
        <f t="shared" si="502"/>
        <v/>
      </c>
      <c r="G1149" s="138"/>
      <c r="H1149" s="139"/>
      <c r="I1149" s="138"/>
      <c r="J1149" s="139"/>
      <c r="K1149" s="138"/>
      <c r="L1149" s="139"/>
      <c r="M1149" s="140" t="str">
        <f t="shared" si="503"/>
        <v/>
      </c>
      <c r="N1149" s="534"/>
      <c r="O1149" s="534"/>
      <c r="Q1149" s="513">
        <f t="shared" si="504"/>
        <v>0</v>
      </c>
      <c r="R1149" s="499" t="str">
        <f t="shared" si="505"/>
        <v/>
      </c>
      <c r="T1149" s="522">
        <f t="shared" si="479"/>
        <v>0</v>
      </c>
      <c r="U1149" s="523">
        <f t="shared" si="480"/>
        <v>0</v>
      </c>
      <c r="V1149" s="522">
        <f t="shared" si="481"/>
        <v>0</v>
      </c>
      <c r="W1149" s="523">
        <f t="shared" si="482"/>
        <v>0</v>
      </c>
      <c r="X1149" s="522">
        <f t="shared" si="483"/>
        <v>0</v>
      </c>
      <c r="Y1149" s="523">
        <f t="shared" si="484"/>
        <v>0</v>
      </c>
      <c r="AA1149" s="517"/>
      <c r="AB1149" s="517" t="e">
        <f t="shared" si="506"/>
        <v>#VALUE!</v>
      </c>
      <c r="AC1149" s="524"/>
      <c r="AE1149" s="519"/>
      <c r="AF1149" s="519"/>
      <c r="AH1149" s="499" t="str">
        <f t="shared" si="485"/>
        <v/>
      </c>
    </row>
    <row r="1150" spans="1:34" x14ac:dyDescent="0.2">
      <c r="A1150" s="134"/>
      <c r="B1150" s="156" t="str">
        <f t="shared" si="507"/>
        <v/>
      </c>
      <c r="C1150" s="128" t="b">
        <f t="shared" si="500"/>
        <v>0</v>
      </c>
      <c r="D1150" s="136"/>
      <c r="E1150" s="143" t="b">
        <f t="shared" si="501"/>
        <v>0</v>
      </c>
      <c r="F1150" s="137" t="str">
        <f t="shared" si="502"/>
        <v/>
      </c>
      <c r="G1150" s="138"/>
      <c r="H1150" s="139"/>
      <c r="I1150" s="138"/>
      <c r="J1150" s="139"/>
      <c r="K1150" s="138"/>
      <c r="L1150" s="139"/>
      <c r="M1150" s="140" t="str">
        <f t="shared" si="503"/>
        <v/>
      </c>
      <c r="N1150" s="534"/>
      <c r="O1150" s="534"/>
      <c r="Q1150" s="513">
        <f t="shared" si="504"/>
        <v>0</v>
      </c>
      <c r="R1150" s="499" t="str">
        <f t="shared" si="505"/>
        <v/>
      </c>
      <c r="T1150" s="522">
        <f t="shared" si="479"/>
        <v>0</v>
      </c>
      <c r="U1150" s="523">
        <f t="shared" si="480"/>
        <v>0</v>
      </c>
      <c r="V1150" s="522">
        <f t="shared" si="481"/>
        <v>0</v>
      </c>
      <c r="W1150" s="523">
        <f t="shared" si="482"/>
        <v>0</v>
      </c>
      <c r="X1150" s="522">
        <f t="shared" si="483"/>
        <v>0</v>
      </c>
      <c r="Y1150" s="523">
        <f t="shared" si="484"/>
        <v>0</v>
      </c>
      <c r="AA1150" s="517"/>
      <c r="AB1150" s="517" t="e">
        <f t="shared" si="506"/>
        <v>#VALUE!</v>
      </c>
      <c r="AC1150" s="524"/>
      <c r="AE1150" s="519"/>
      <c r="AF1150" s="519"/>
      <c r="AH1150" s="499" t="str">
        <f t="shared" si="485"/>
        <v/>
      </c>
    </row>
    <row r="1151" spans="1:34" x14ac:dyDescent="0.2">
      <c r="A1151" s="134"/>
      <c r="B1151" s="156" t="str">
        <f t="shared" si="507"/>
        <v/>
      </c>
      <c r="C1151" s="128" t="b">
        <f t="shared" si="500"/>
        <v>0</v>
      </c>
      <c r="D1151" s="136"/>
      <c r="E1151" s="143" t="b">
        <f t="shared" si="501"/>
        <v>0</v>
      </c>
      <c r="F1151" s="137" t="str">
        <f t="shared" si="502"/>
        <v/>
      </c>
      <c r="G1151" s="138"/>
      <c r="H1151" s="139"/>
      <c r="I1151" s="138"/>
      <c r="J1151" s="139"/>
      <c r="K1151" s="138"/>
      <c r="L1151" s="139"/>
      <c r="M1151" s="140" t="str">
        <f t="shared" si="503"/>
        <v/>
      </c>
      <c r="N1151" s="534"/>
      <c r="O1151" s="534"/>
      <c r="Q1151" s="513">
        <f t="shared" si="504"/>
        <v>0</v>
      </c>
      <c r="R1151" s="499" t="str">
        <f t="shared" si="505"/>
        <v/>
      </c>
      <c r="T1151" s="522">
        <f t="shared" si="479"/>
        <v>0</v>
      </c>
      <c r="U1151" s="523">
        <f t="shared" si="480"/>
        <v>0</v>
      </c>
      <c r="V1151" s="522">
        <f t="shared" si="481"/>
        <v>0</v>
      </c>
      <c r="W1151" s="523">
        <f t="shared" si="482"/>
        <v>0</v>
      </c>
      <c r="X1151" s="522">
        <f t="shared" si="483"/>
        <v>0</v>
      </c>
      <c r="Y1151" s="523">
        <f t="shared" si="484"/>
        <v>0</v>
      </c>
      <c r="AA1151" s="517"/>
      <c r="AB1151" s="517" t="e">
        <f t="shared" si="506"/>
        <v>#VALUE!</v>
      </c>
      <c r="AC1151" s="524"/>
      <c r="AE1151" s="519"/>
      <c r="AF1151" s="519"/>
      <c r="AH1151" s="499" t="str">
        <f t="shared" si="485"/>
        <v/>
      </c>
    </row>
    <row r="1152" spans="1:34" x14ac:dyDescent="0.2">
      <c r="A1152" s="134"/>
      <c r="B1152" s="156" t="str">
        <f t="shared" si="507"/>
        <v/>
      </c>
      <c r="C1152" s="128" t="b">
        <f t="shared" si="500"/>
        <v>0</v>
      </c>
      <c r="D1152" s="136"/>
      <c r="E1152" s="143" t="b">
        <f t="shared" si="501"/>
        <v>0</v>
      </c>
      <c r="F1152" s="137" t="str">
        <f t="shared" si="502"/>
        <v/>
      </c>
      <c r="G1152" s="138"/>
      <c r="H1152" s="139"/>
      <c r="I1152" s="138"/>
      <c r="J1152" s="139"/>
      <c r="K1152" s="138"/>
      <c r="L1152" s="139"/>
      <c r="M1152" s="140" t="str">
        <f t="shared" si="503"/>
        <v/>
      </c>
      <c r="N1152" s="534"/>
      <c r="O1152" s="534"/>
      <c r="Q1152" s="513">
        <f t="shared" si="504"/>
        <v>0</v>
      </c>
      <c r="R1152" s="499" t="str">
        <f t="shared" si="505"/>
        <v/>
      </c>
      <c r="T1152" s="522">
        <f t="shared" si="479"/>
        <v>0</v>
      </c>
      <c r="U1152" s="523">
        <f t="shared" si="480"/>
        <v>0</v>
      </c>
      <c r="V1152" s="522">
        <f t="shared" si="481"/>
        <v>0</v>
      </c>
      <c r="W1152" s="523">
        <f t="shared" si="482"/>
        <v>0</v>
      </c>
      <c r="X1152" s="522">
        <f t="shared" si="483"/>
        <v>0</v>
      </c>
      <c r="Y1152" s="523">
        <f t="shared" si="484"/>
        <v>0</v>
      </c>
      <c r="AA1152" s="517"/>
      <c r="AB1152" s="517" t="e">
        <f t="shared" si="506"/>
        <v>#VALUE!</v>
      </c>
      <c r="AC1152" s="524"/>
      <c r="AE1152" s="519"/>
      <c r="AF1152" s="519"/>
      <c r="AH1152" s="499" t="str">
        <f t="shared" si="485"/>
        <v/>
      </c>
    </row>
    <row r="1153" spans="1:34" x14ac:dyDescent="0.2">
      <c r="A1153" s="134"/>
      <c r="B1153" s="156" t="str">
        <f t="shared" si="507"/>
        <v/>
      </c>
      <c r="C1153" s="128" t="b">
        <f t="shared" si="500"/>
        <v>0</v>
      </c>
      <c r="D1153" s="136"/>
      <c r="E1153" s="143" t="b">
        <f t="shared" si="501"/>
        <v>0</v>
      </c>
      <c r="F1153" s="137" t="str">
        <f t="shared" si="502"/>
        <v/>
      </c>
      <c r="G1153" s="138"/>
      <c r="H1153" s="139"/>
      <c r="I1153" s="138"/>
      <c r="J1153" s="139"/>
      <c r="K1153" s="138"/>
      <c r="L1153" s="139"/>
      <c r="M1153" s="140" t="str">
        <f t="shared" si="503"/>
        <v/>
      </c>
      <c r="N1153" s="534"/>
      <c r="O1153" s="534"/>
      <c r="Q1153" s="513">
        <f t="shared" si="504"/>
        <v>0</v>
      </c>
      <c r="R1153" s="499" t="str">
        <f t="shared" si="505"/>
        <v/>
      </c>
      <c r="T1153" s="522">
        <f t="shared" si="479"/>
        <v>0</v>
      </c>
      <c r="U1153" s="523">
        <f t="shared" si="480"/>
        <v>0</v>
      </c>
      <c r="V1153" s="522">
        <f t="shared" si="481"/>
        <v>0</v>
      </c>
      <c r="W1153" s="523">
        <f t="shared" si="482"/>
        <v>0</v>
      </c>
      <c r="X1153" s="522">
        <f t="shared" si="483"/>
        <v>0</v>
      </c>
      <c r="Y1153" s="523">
        <f t="shared" si="484"/>
        <v>0</v>
      </c>
      <c r="AA1153" s="517"/>
      <c r="AB1153" s="517" t="e">
        <f t="shared" si="506"/>
        <v>#VALUE!</v>
      </c>
      <c r="AC1153" s="524"/>
      <c r="AE1153" s="519"/>
      <c r="AF1153" s="519"/>
      <c r="AH1153" s="499" t="str">
        <f t="shared" si="485"/>
        <v/>
      </c>
    </row>
    <row r="1154" spans="1:34" x14ac:dyDescent="0.2">
      <c r="A1154" s="134"/>
      <c r="B1154" s="156" t="str">
        <f t="shared" si="507"/>
        <v/>
      </c>
      <c r="C1154" s="128" t="b">
        <f t="shared" si="500"/>
        <v>0</v>
      </c>
      <c r="D1154" s="136"/>
      <c r="E1154" s="143" t="b">
        <f t="shared" si="501"/>
        <v>0</v>
      </c>
      <c r="F1154" s="137" t="str">
        <f t="shared" si="502"/>
        <v/>
      </c>
      <c r="G1154" s="138"/>
      <c r="H1154" s="139"/>
      <c r="I1154" s="138"/>
      <c r="J1154" s="139"/>
      <c r="K1154" s="138"/>
      <c r="L1154" s="139"/>
      <c r="M1154" s="140" t="str">
        <f t="shared" si="503"/>
        <v/>
      </c>
      <c r="N1154" s="534"/>
      <c r="O1154" s="534"/>
      <c r="Q1154" s="513">
        <f t="shared" si="504"/>
        <v>0</v>
      </c>
      <c r="R1154" s="499" t="str">
        <f t="shared" si="505"/>
        <v/>
      </c>
      <c r="T1154" s="522">
        <f t="shared" si="479"/>
        <v>0</v>
      </c>
      <c r="U1154" s="523">
        <f t="shared" si="480"/>
        <v>0</v>
      </c>
      <c r="V1154" s="522">
        <f t="shared" si="481"/>
        <v>0</v>
      </c>
      <c r="W1154" s="523">
        <f t="shared" si="482"/>
        <v>0</v>
      </c>
      <c r="X1154" s="522">
        <f t="shared" si="483"/>
        <v>0</v>
      </c>
      <c r="Y1154" s="523">
        <f t="shared" si="484"/>
        <v>0</v>
      </c>
      <c r="AA1154" s="517"/>
      <c r="AB1154" s="517" t="e">
        <f t="shared" si="506"/>
        <v>#VALUE!</v>
      </c>
      <c r="AC1154" s="524"/>
      <c r="AE1154" s="519"/>
      <c r="AF1154" s="519"/>
      <c r="AH1154" s="499" t="str">
        <f t="shared" si="485"/>
        <v/>
      </c>
    </row>
    <row r="1155" spans="1:34" x14ac:dyDescent="0.2">
      <c r="A1155" s="134"/>
      <c r="B1155" s="156" t="str">
        <f t="shared" si="507"/>
        <v/>
      </c>
      <c r="C1155" s="128" t="b">
        <f t="shared" si="500"/>
        <v>0</v>
      </c>
      <c r="D1155" s="136"/>
      <c r="E1155" s="143" t="b">
        <f t="shared" si="501"/>
        <v>0</v>
      </c>
      <c r="F1155" s="137" t="str">
        <f t="shared" si="502"/>
        <v/>
      </c>
      <c r="G1155" s="138"/>
      <c r="H1155" s="139"/>
      <c r="I1155" s="138"/>
      <c r="J1155" s="139"/>
      <c r="K1155" s="138"/>
      <c r="L1155" s="139"/>
      <c r="M1155" s="140" t="str">
        <f t="shared" si="503"/>
        <v/>
      </c>
      <c r="N1155" s="534"/>
      <c r="O1155" s="534"/>
      <c r="Q1155" s="513">
        <f t="shared" si="504"/>
        <v>0</v>
      </c>
      <c r="R1155" s="499" t="str">
        <f t="shared" si="505"/>
        <v/>
      </c>
      <c r="T1155" s="522">
        <f t="shared" si="479"/>
        <v>0</v>
      </c>
      <c r="U1155" s="523">
        <f t="shared" si="480"/>
        <v>0</v>
      </c>
      <c r="V1155" s="522">
        <f t="shared" si="481"/>
        <v>0</v>
      </c>
      <c r="W1155" s="523">
        <f t="shared" si="482"/>
        <v>0</v>
      </c>
      <c r="X1155" s="522">
        <f t="shared" si="483"/>
        <v>0</v>
      </c>
      <c r="Y1155" s="523">
        <f t="shared" si="484"/>
        <v>0</v>
      </c>
      <c r="AA1155" s="517"/>
      <c r="AB1155" s="517" t="e">
        <f t="shared" si="506"/>
        <v>#VALUE!</v>
      </c>
      <c r="AC1155" s="524"/>
      <c r="AE1155" s="519"/>
      <c r="AF1155" s="519"/>
      <c r="AH1155" s="499" t="str">
        <f t="shared" si="485"/>
        <v/>
      </c>
    </row>
    <row r="1156" spans="1:34" x14ac:dyDescent="0.2">
      <c r="A1156" s="134"/>
      <c r="B1156" s="156" t="str">
        <f t="shared" si="507"/>
        <v/>
      </c>
      <c r="C1156" s="128" t="b">
        <f t="shared" si="500"/>
        <v>0</v>
      </c>
      <c r="D1156" s="136"/>
      <c r="E1156" s="143" t="b">
        <f t="shared" si="501"/>
        <v>0</v>
      </c>
      <c r="F1156" s="137" t="str">
        <f t="shared" si="502"/>
        <v/>
      </c>
      <c r="G1156" s="138"/>
      <c r="H1156" s="139"/>
      <c r="I1156" s="138"/>
      <c r="J1156" s="139"/>
      <c r="K1156" s="138"/>
      <c r="L1156" s="139"/>
      <c r="M1156" s="140" t="str">
        <f t="shared" si="503"/>
        <v/>
      </c>
      <c r="N1156" s="534"/>
      <c r="O1156" s="534"/>
      <c r="Q1156" s="513">
        <f t="shared" si="504"/>
        <v>0</v>
      </c>
      <c r="R1156" s="499" t="str">
        <f t="shared" si="505"/>
        <v/>
      </c>
      <c r="T1156" s="522">
        <f t="shared" ref="T1156:T1219" si="508">IF(R1156="ee",G1156,IF(R1156="-u",G1156,IF(R1156="",G1156,IF(R1156="ra",G1156,IF(R1156="pr",G1156,"")))))</f>
        <v>0</v>
      </c>
      <c r="U1156" s="523">
        <f t="shared" ref="U1156:U1219" si="509">IF(R1156="uu",H1156,IF(R1156="-e",H1156,IF(R1156="",H1156,IF(R1156="rp",H1156,IF(R1156="ve",H1156,"")))))</f>
        <v>0</v>
      </c>
      <c r="V1156" s="522">
        <f t="shared" ref="V1156:V1219" si="510">IF(R1156="ee",I1156,IF(R1156="-u",I1156,IF(R1156="",I1156,IF(R1156="ra",I1156,IF(R1156="ve",I1156,"")))))</f>
        <v>0</v>
      </c>
      <c r="W1156" s="523">
        <f t="shared" ref="W1156:W1219" si="511">IF(R1156="uu",J1156,IF(R1156="-e",J1156,IF(R1156="",J1156,IF(R1156="rp",J1156,IF(R1156="pr",J1156,"")))))</f>
        <v>0</v>
      </c>
      <c r="X1156" s="522">
        <f t="shared" ref="X1156:X1219" si="512">IF(R1156="ee",K1156,IF(R1156="-u",K1156,IF(R1156="",K1156,IF(R1156="ra",K1156,IF(R1156="ve",K1156,"")))))</f>
        <v>0</v>
      </c>
      <c r="Y1156" s="523">
        <f t="shared" ref="Y1156:Y1219" si="513">IF(R1156="uu",L1156,IF(R1156="-e",L1156,IF(R1156="",L1156,IF(R1156="rp",L1156,IF(R1156="pr",L1156,"")))))</f>
        <v>0</v>
      </c>
      <c r="AA1156" s="517"/>
      <c r="AB1156" s="517" t="e">
        <f t="shared" si="506"/>
        <v>#VALUE!</v>
      </c>
      <c r="AC1156" s="524"/>
      <c r="AE1156" s="519"/>
      <c r="AF1156" s="519"/>
      <c r="AH1156" s="499" t="str">
        <f t="shared" ref="AH1156:AH1219" si="514">LEFT($AC1156,4)</f>
        <v/>
      </c>
    </row>
    <row r="1157" spans="1:34" x14ac:dyDescent="0.2">
      <c r="A1157" s="134"/>
      <c r="B1157" s="156" t="str">
        <f t="shared" si="507"/>
        <v/>
      </c>
      <c r="C1157" s="128" t="b">
        <f t="shared" si="500"/>
        <v>0</v>
      </c>
      <c r="D1157" s="136"/>
      <c r="E1157" s="143" t="b">
        <f t="shared" si="501"/>
        <v>0</v>
      </c>
      <c r="F1157" s="137" t="str">
        <f t="shared" si="502"/>
        <v/>
      </c>
      <c r="G1157" s="138"/>
      <c r="H1157" s="139"/>
      <c r="I1157" s="138"/>
      <c r="J1157" s="139"/>
      <c r="K1157" s="138"/>
      <c r="L1157" s="139"/>
      <c r="M1157" s="140" t="str">
        <f t="shared" si="503"/>
        <v/>
      </c>
      <c r="N1157" s="534"/>
      <c r="O1157" s="534"/>
      <c r="Q1157" s="513">
        <f t="shared" si="504"/>
        <v>0</v>
      </c>
      <c r="R1157" s="499" t="str">
        <f t="shared" si="505"/>
        <v/>
      </c>
      <c r="T1157" s="522">
        <f t="shared" si="508"/>
        <v>0</v>
      </c>
      <c r="U1157" s="523">
        <f t="shared" si="509"/>
        <v>0</v>
      </c>
      <c r="V1157" s="522">
        <f t="shared" si="510"/>
        <v>0</v>
      </c>
      <c r="W1157" s="523">
        <f t="shared" si="511"/>
        <v>0</v>
      </c>
      <c r="X1157" s="522">
        <f t="shared" si="512"/>
        <v>0</v>
      </c>
      <c r="Y1157" s="523">
        <f t="shared" si="513"/>
        <v>0</v>
      </c>
      <c r="AA1157" s="517"/>
      <c r="AB1157" s="517" t="e">
        <f t="shared" si="506"/>
        <v>#VALUE!</v>
      </c>
      <c r="AC1157" s="524"/>
      <c r="AE1157" s="519"/>
      <c r="AF1157" s="519"/>
      <c r="AH1157" s="499" t="str">
        <f t="shared" si="514"/>
        <v/>
      </c>
    </row>
    <row r="1158" spans="1:34" ht="13.5" thickBot="1" x14ac:dyDescent="0.25">
      <c r="A1158" s="179"/>
      <c r="B1158" s="156" t="str">
        <f t="shared" si="507"/>
        <v/>
      </c>
      <c r="C1158" s="128" t="b">
        <f t="shared" si="500"/>
        <v>0</v>
      </c>
      <c r="D1158" s="180"/>
      <c r="E1158" s="143" t="b">
        <f t="shared" si="501"/>
        <v>0</v>
      </c>
      <c r="F1158" s="137" t="str">
        <f t="shared" si="502"/>
        <v/>
      </c>
      <c r="G1158" s="138"/>
      <c r="H1158" s="139"/>
      <c r="I1158" s="138"/>
      <c r="J1158" s="139"/>
      <c r="K1158" s="138"/>
      <c r="L1158" s="139"/>
      <c r="M1158" s="140" t="str">
        <f t="shared" si="503"/>
        <v/>
      </c>
      <c r="N1158" s="534"/>
      <c r="O1158" s="534"/>
      <c r="Q1158" s="513">
        <f t="shared" si="504"/>
        <v>0</v>
      </c>
      <c r="R1158" s="499" t="str">
        <f t="shared" si="505"/>
        <v/>
      </c>
      <c r="T1158" s="522">
        <f t="shared" si="508"/>
        <v>0</v>
      </c>
      <c r="U1158" s="523">
        <f t="shared" si="509"/>
        <v>0</v>
      </c>
      <c r="V1158" s="522">
        <f t="shared" si="510"/>
        <v>0</v>
      </c>
      <c r="W1158" s="523">
        <f t="shared" si="511"/>
        <v>0</v>
      </c>
      <c r="X1158" s="522">
        <f t="shared" si="512"/>
        <v>0</v>
      </c>
      <c r="Y1158" s="523">
        <f t="shared" si="513"/>
        <v>0</v>
      </c>
      <c r="AA1158" s="517"/>
      <c r="AB1158" s="517" t="e">
        <f t="shared" si="506"/>
        <v>#VALUE!</v>
      </c>
      <c r="AC1158" s="524"/>
      <c r="AE1158" s="519"/>
      <c r="AF1158" s="519"/>
      <c r="AH1158" s="499" t="str">
        <f t="shared" si="514"/>
        <v/>
      </c>
    </row>
    <row r="1159" spans="1:34" ht="14.25" thickTop="1" thickBot="1" x14ac:dyDescent="0.25">
      <c r="A1159" s="163"/>
      <c r="B1159" s="164"/>
      <c r="C1159" s="165"/>
      <c r="D1159" s="166"/>
      <c r="E1159" s="166"/>
      <c r="F1159" s="167"/>
      <c r="G1159" s="168"/>
      <c r="H1159" s="168"/>
      <c r="I1159" s="168"/>
      <c r="J1159" s="168"/>
      <c r="K1159" s="168"/>
      <c r="L1159" s="168"/>
      <c r="M1159" s="169" t="str">
        <f>IF(SUM(G1159:L1159)&gt;0.00001,M1158+G1159-H1159+K1159-L1159,"")</f>
        <v/>
      </c>
      <c r="N1159" s="534"/>
      <c r="O1159" s="534"/>
      <c r="Q1159" s="513"/>
      <c r="T1159" s="522">
        <f t="shared" si="508"/>
        <v>0</v>
      </c>
      <c r="U1159" s="523">
        <f t="shared" si="509"/>
        <v>0</v>
      </c>
      <c r="V1159" s="522">
        <f t="shared" si="510"/>
        <v>0</v>
      </c>
      <c r="W1159" s="523">
        <f t="shared" si="511"/>
        <v>0</v>
      </c>
      <c r="X1159" s="522">
        <f t="shared" si="512"/>
        <v>0</v>
      </c>
      <c r="Y1159" s="523">
        <f t="shared" si="513"/>
        <v>0</v>
      </c>
      <c r="AA1159" s="517"/>
      <c r="AB1159" s="517"/>
      <c r="AC1159" s="530"/>
      <c r="AE1159" s="519"/>
      <c r="AF1159" s="519"/>
      <c r="AH1159" s="499" t="str">
        <f t="shared" si="514"/>
        <v/>
      </c>
    </row>
    <row r="1160" spans="1:34" ht="13.5" thickTop="1" x14ac:dyDescent="0.2">
      <c r="A1160" s="702" t="s">
        <v>15</v>
      </c>
      <c r="B1160" s="703"/>
      <c r="C1160" s="703"/>
      <c r="D1160" s="703"/>
      <c r="E1160" s="703"/>
      <c r="F1160" s="703"/>
      <c r="G1160" s="708" t="s">
        <v>9</v>
      </c>
      <c r="H1160" s="708"/>
      <c r="I1160" s="697" t="str">
        <f>I8</f>
        <v>BANCA XXXX</v>
      </c>
      <c r="J1160" s="698"/>
      <c r="K1160" s="696" t="str">
        <f>K8</f>
        <v>BANCA Agricola pop</v>
      </c>
      <c r="L1160" s="696"/>
      <c r="M1160" s="692" t="s">
        <v>7</v>
      </c>
      <c r="N1160" s="505"/>
      <c r="O1160" s="505"/>
      <c r="Q1160" s="513"/>
      <c r="T1160" s="522" t="str">
        <f t="shared" si="508"/>
        <v>C A S S A</v>
      </c>
      <c r="U1160" s="523">
        <f t="shared" si="509"/>
        <v>0</v>
      </c>
      <c r="V1160" s="522" t="str">
        <f t="shared" si="510"/>
        <v>BANCA XXXX</v>
      </c>
      <c r="W1160" s="523">
        <f t="shared" si="511"/>
        <v>0</v>
      </c>
      <c r="X1160" s="522" t="str">
        <f t="shared" si="512"/>
        <v>BANCA Agricola pop</v>
      </c>
      <c r="Y1160" s="523">
        <f t="shared" si="513"/>
        <v>0</v>
      </c>
      <c r="AA1160" s="517"/>
      <c r="AB1160" s="517"/>
      <c r="AC1160" s="530"/>
      <c r="AE1160" s="519"/>
      <c r="AF1160" s="519"/>
      <c r="AH1160" s="499" t="str">
        <f t="shared" si="514"/>
        <v/>
      </c>
    </row>
    <row r="1161" spans="1:34" x14ac:dyDescent="0.2">
      <c r="A1161" s="704"/>
      <c r="B1161" s="705"/>
      <c r="C1161" s="705"/>
      <c r="D1161" s="705"/>
      <c r="E1161" s="705"/>
      <c r="F1161" s="705"/>
      <c r="G1161" s="152" t="s">
        <v>2</v>
      </c>
      <c r="H1161" s="152" t="s">
        <v>3</v>
      </c>
      <c r="I1161" s="152" t="s">
        <v>2</v>
      </c>
      <c r="J1161" s="152" t="s">
        <v>3</v>
      </c>
      <c r="K1161" s="152" t="s">
        <v>2</v>
      </c>
      <c r="L1161" s="152" t="s">
        <v>3</v>
      </c>
      <c r="M1161" s="693"/>
      <c r="N1161" s="505"/>
      <c r="O1161" s="505"/>
      <c r="Q1161" s="513"/>
      <c r="T1161" s="522" t="str">
        <f t="shared" si="508"/>
        <v>ENTRATE</v>
      </c>
      <c r="U1161" s="523" t="str">
        <f t="shared" si="509"/>
        <v>USCITE</v>
      </c>
      <c r="V1161" s="522" t="str">
        <f t="shared" si="510"/>
        <v>ENTRATE</v>
      </c>
      <c r="W1161" s="523" t="str">
        <f t="shared" si="511"/>
        <v>USCITE</v>
      </c>
      <c r="X1161" s="522" t="str">
        <f t="shared" si="512"/>
        <v>ENTRATE</v>
      </c>
      <c r="Y1161" s="523" t="str">
        <f t="shared" si="513"/>
        <v>USCITE</v>
      </c>
      <c r="AA1161" s="517"/>
      <c r="AB1161" s="517"/>
      <c r="AC1161" s="530"/>
      <c r="AE1161" s="519"/>
      <c r="AF1161" s="519"/>
      <c r="AH1161" s="499" t="str">
        <f t="shared" si="514"/>
        <v/>
      </c>
    </row>
    <row r="1162" spans="1:34" x14ac:dyDescent="0.2">
      <c r="A1162" s="694" t="s">
        <v>12</v>
      </c>
      <c r="B1162" s="695"/>
      <c r="C1162" s="695"/>
      <c r="D1162" s="695"/>
      <c r="E1162" s="695"/>
      <c r="F1162" s="695"/>
      <c r="G1162" s="153">
        <f t="shared" ref="G1162:L1162" si="515">SUM(G1133:G1158)</f>
        <v>0</v>
      </c>
      <c r="H1162" s="153">
        <f t="shared" si="515"/>
        <v>0</v>
      </c>
      <c r="I1162" s="153">
        <f t="shared" si="515"/>
        <v>0</v>
      </c>
      <c r="J1162" s="153">
        <f t="shared" si="515"/>
        <v>0</v>
      </c>
      <c r="K1162" s="153">
        <f t="shared" si="515"/>
        <v>0</v>
      </c>
      <c r="L1162" s="153">
        <f t="shared" si="515"/>
        <v>0</v>
      </c>
      <c r="M1162" s="154">
        <f>G1162-H1162+I1162-J1162+K1162-L1162</f>
        <v>0</v>
      </c>
      <c r="N1162" s="534"/>
      <c r="O1162" s="534"/>
      <c r="Q1162" s="513"/>
      <c r="T1162" s="522">
        <f t="shared" si="508"/>
        <v>0</v>
      </c>
      <c r="U1162" s="523">
        <f t="shared" si="509"/>
        <v>0</v>
      </c>
      <c r="V1162" s="522">
        <f t="shared" si="510"/>
        <v>0</v>
      </c>
      <c r="W1162" s="523">
        <f t="shared" si="511"/>
        <v>0</v>
      </c>
      <c r="X1162" s="522">
        <f t="shared" si="512"/>
        <v>0</v>
      </c>
      <c r="Y1162" s="523">
        <f t="shared" si="513"/>
        <v>0</v>
      </c>
      <c r="AA1162" s="517"/>
      <c r="AB1162" s="517"/>
      <c r="AC1162" s="530"/>
      <c r="AE1162" s="519"/>
      <c r="AF1162" s="519"/>
      <c r="AH1162" s="499" t="str">
        <f t="shared" si="514"/>
        <v/>
      </c>
    </row>
    <row r="1163" spans="1:34" x14ac:dyDescent="0.2">
      <c r="A1163" s="694" t="s">
        <v>14</v>
      </c>
      <c r="B1163" s="695"/>
      <c r="C1163" s="695"/>
      <c r="D1163" s="695"/>
      <c r="E1163" s="695"/>
      <c r="F1163" s="695"/>
      <c r="G1163" s="153">
        <f t="shared" ref="G1163:M1163" si="516">G1131</f>
        <v>434.24</v>
      </c>
      <c r="H1163" s="153">
        <f t="shared" si="516"/>
        <v>0</v>
      </c>
      <c r="I1163" s="153">
        <f t="shared" si="516"/>
        <v>17740.45</v>
      </c>
      <c r="J1163" s="153">
        <f t="shared" si="516"/>
        <v>29.94</v>
      </c>
      <c r="K1163" s="153">
        <f t="shared" si="516"/>
        <v>95.99</v>
      </c>
      <c r="L1163" s="153">
        <f t="shared" si="516"/>
        <v>0</v>
      </c>
      <c r="M1163" s="154">
        <f t="shared" si="516"/>
        <v>18240.740000000005</v>
      </c>
      <c r="N1163" s="534"/>
      <c r="O1163" s="534"/>
      <c r="Q1163" s="513"/>
      <c r="T1163" s="522">
        <f t="shared" si="508"/>
        <v>434.24</v>
      </c>
      <c r="U1163" s="523">
        <f t="shared" si="509"/>
        <v>0</v>
      </c>
      <c r="V1163" s="522">
        <f t="shared" si="510"/>
        <v>17740.45</v>
      </c>
      <c r="W1163" s="523">
        <f t="shared" si="511"/>
        <v>29.94</v>
      </c>
      <c r="X1163" s="522">
        <f t="shared" si="512"/>
        <v>95.99</v>
      </c>
      <c r="Y1163" s="523">
        <f t="shared" si="513"/>
        <v>0</v>
      </c>
      <c r="AA1163" s="517"/>
      <c r="AB1163" s="517"/>
      <c r="AC1163" s="530"/>
      <c r="AE1163" s="519"/>
      <c r="AF1163" s="519"/>
      <c r="AH1163" s="499" t="str">
        <f t="shared" si="514"/>
        <v/>
      </c>
    </row>
    <row r="1164" spans="1:34" x14ac:dyDescent="0.2">
      <c r="A1164" s="700" t="s">
        <v>13</v>
      </c>
      <c r="B1164" s="701"/>
      <c r="C1164" s="701"/>
      <c r="D1164" s="701"/>
      <c r="E1164" s="701"/>
      <c r="F1164" s="701"/>
      <c r="G1164" s="153">
        <f t="shared" ref="G1164:M1164" si="517">G1162+G1163</f>
        <v>434.24</v>
      </c>
      <c r="H1164" s="153">
        <f t="shared" si="517"/>
        <v>0</v>
      </c>
      <c r="I1164" s="153">
        <f t="shared" si="517"/>
        <v>17740.45</v>
      </c>
      <c r="J1164" s="153">
        <f t="shared" si="517"/>
        <v>29.94</v>
      </c>
      <c r="K1164" s="153">
        <f t="shared" si="517"/>
        <v>95.99</v>
      </c>
      <c r="L1164" s="153">
        <f t="shared" si="517"/>
        <v>0</v>
      </c>
      <c r="M1164" s="154">
        <f t="shared" si="517"/>
        <v>18240.740000000005</v>
      </c>
      <c r="N1164" s="534"/>
      <c r="O1164" s="534"/>
      <c r="Q1164" s="513"/>
      <c r="T1164" s="522">
        <f t="shared" si="508"/>
        <v>434.24</v>
      </c>
      <c r="U1164" s="523">
        <f t="shared" si="509"/>
        <v>0</v>
      </c>
      <c r="V1164" s="522">
        <f t="shared" si="510"/>
        <v>17740.45</v>
      </c>
      <c r="W1164" s="523">
        <f t="shared" si="511"/>
        <v>29.94</v>
      </c>
      <c r="X1164" s="522">
        <f t="shared" si="512"/>
        <v>95.99</v>
      </c>
      <c r="Y1164" s="523">
        <f t="shared" si="513"/>
        <v>0</v>
      </c>
      <c r="AA1164" s="517"/>
      <c r="AB1164" s="517"/>
      <c r="AC1164" s="530"/>
      <c r="AE1164" s="519"/>
      <c r="AF1164" s="519"/>
      <c r="AH1164" s="499" t="str">
        <f t="shared" si="514"/>
        <v/>
      </c>
    </row>
    <row r="1165" spans="1:34" ht="13.5" thickBot="1" x14ac:dyDescent="0.25">
      <c r="A1165" s="706" t="s">
        <v>16</v>
      </c>
      <c r="B1165" s="707"/>
      <c r="C1165" s="707"/>
      <c r="D1165" s="707"/>
      <c r="E1165" s="707"/>
      <c r="F1165" s="707"/>
      <c r="G1165" s="699">
        <f>G1164-H1164</f>
        <v>434.24</v>
      </c>
      <c r="H1165" s="699"/>
      <c r="I1165" s="699">
        <f>I1164-J1164</f>
        <v>17710.510000000002</v>
      </c>
      <c r="J1165" s="699"/>
      <c r="K1165" s="699">
        <f>K1164-L1164</f>
        <v>95.99</v>
      </c>
      <c r="L1165" s="699"/>
      <c r="M1165" s="155">
        <f>G1165+I1165+K1165</f>
        <v>18240.740000000005</v>
      </c>
      <c r="N1165" s="536"/>
      <c r="O1165" s="536"/>
      <c r="Q1165" s="513"/>
      <c r="T1165" s="522">
        <f t="shared" si="508"/>
        <v>434.24</v>
      </c>
      <c r="U1165" s="523">
        <f t="shared" si="509"/>
        <v>0</v>
      </c>
      <c r="V1165" s="522">
        <f t="shared" si="510"/>
        <v>17710.510000000002</v>
      </c>
      <c r="W1165" s="523">
        <f t="shared" si="511"/>
        <v>0</v>
      </c>
      <c r="X1165" s="522">
        <f t="shared" si="512"/>
        <v>95.99</v>
      </c>
      <c r="Y1165" s="523">
        <f t="shared" si="513"/>
        <v>0</v>
      </c>
      <c r="AA1165" s="517"/>
      <c r="AB1165" s="517"/>
      <c r="AC1165" s="530"/>
      <c r="AE1165" s="519"/>
      <c r="AF1165" s="519"/>
      <c r="AH1165" s="499" t="str">
        <f t="shared" si="514"/>
        <v/>
      </c>
    </row>
    <row r="1166" spans="1:34" ht="13.5" thickTop="1" x14ac:dyDescent="0.2">
      <c r="A1166" s="160"/>
      <c r="B1166" s="156" t="str">
        <f>IF(Q1166&gt;0.00001,B1158+1,"")</f>
        <v/>
      </c>
      <c r="C1166" s="128" t="b">
        <f t="shared" ref="C1166:C1191" si="518">IF(G1166+I1166+K1166&gt;0,"e",IF(H1166+J1166+L1166&gt;0,"u",IF(G1166+H1166+I1166+J1166+K1166+L1166&lt;0,"")))</f>
        <v>0</v>
      </c>
      <c r="D1166" s="161"/>
      <c r="E1166" s="143" t="b">
        <f t="shared" ref="E1166:E1191" si="519">IF(Q1166&gt;0.0001,1)</f>
        <v>0</v>
      </c>
      <c r="F1166" s="137" t="str">
        <f t="shared" ref="F1166:F1191" si="520">AH1166</f>
        <v/>
      </c>
      <c r="G1166" s="157"/>
      <c r="H1166" s="158"/>
      <c r="I1166" s="157"/>
      <c r="J1166" s="158"/>
      <c r="K1166" s="157"/>
      <c r="L1166" s="158"/>
      <c r="M1166" s="159" t="str">
        <f t="shared" ref="M1166:M1191" si="521">IF(SUM(G1166:L1166)&gt;0.00001,M1165+G1166-H1166+I1166-J1166+K1166-L1166,"")</f>
        <v/>
      </c>
      <c r="N1166" s="534"/>
      <c r="O1166" s="534"/>
      <c r="Q1166" s="513">
        <f t="shared" ref="Q1166:Q1191" si="522">SUM(G1166:L1166)</f>
        <v>0</v>
      </c>
      <c r="R1166" s="499" t="str">
        <f t="shared" ref="R1166:R1191" si="523">LEFT(F1166,2)</f>
        <v/>
      </c>
      <c r="T1166" s="522">
        <f t="shared" si="508"/>
        <v>0</v>
      </c>
      <c r="U1166" s="523">
        <f t="shared" si="509"/>
        <v>0</v>
      </c>
      <c r="V1166" s="522">
        <f t="shared" si="510"/>
        <v>0</v>
      </c>
      <c r="W1166" s="523">
        <f t="shared" si="511"/>
        <v>0</v>
      </c>
      <c r="X1166" s="522">
        <f t="shared" si="512"/>
        <v>0</v>
      </c>
      <c r="Y1166" s="523">
        <f t="shared" si="513"/>
        <v>0</v>
      </c>
      <c r="AA1166" s="517"/>
      <c r="AB1166" s="517" t="e">
        <f t="shared" ref="AB1166:AB1191" si="524">$AA$11+M1166</f>
        <v>#VALUE!</v>
      </c>
      <c r="AC1166" s="524"/>
      <c r="AE1166" s="519"/>
      <c r="AF1166" s="519"/>
      <c r="AH1166" s="499" t="str">
        <f t="shared" si="514"/>
        <v/>
      </c>
    </row>
    <row r="1167" spans="1:34" x14ac:dyDescent="0.2">
      <c r="A1167" s="134"/>
      <c r="B1167" s="135" t="str">
        <f t="shared" ref="B1167:B1191" si="525">IF(Q1167&gt;0.00001,B1166+1,"")</f>
        <v/>
      </c>
      <c r="C1167" s="128" t="b">
        <f t="shared" si="518"/>
        <v>0</v>
      </c>
      <c r="D1167" s="136"/>
      <c r="E1167" s="143" t="b">
        <f t="shared" si="519"/>
        <v>0</v>
      </c>
      <c r="F1167" s="137" t="str">
        <f t="shared" si="520"/>
        <v/>
      </c>
      <c r="G1167" s="138"/>
      <c r="H1167" s="139"/>
      <c r="I1167" s="138"/>
      <c r="J1167" s="139"/>
      <c r="K1167" s="138"/>
      <c r="L1167" s="139"/>
      <c r="M1167" s="140" t="str">
        <f t="shared" si="521"/>
        <v/>
      </c>
      <c r="N1167" s="534"/>
      <c r="O1167" s="534"/>
      <c r="Q1167" s="513">
        <f t="shared" si="522"/>
        <v>0</v>
      </c>
      <c r="R1167" s="499" t="str">
        <f t="shared" si="523"/>
        <v/>
      </c>
      <c r="T1167" s="522">
        <f t="shared" si="508"/>
        <v>0</v>
      </c>
      <c r="U1167" s="523">
        <f t="shared" si="509"/>
        <v>0</v>
      </c>
      <c r="V1167" s="522">
        <f t="shared" si="510"/>
        <v>0</v>
      </c>
      <c r="W1167" s="523">
        <f t="shared" si="511"/>
        <v>0</v>
      </c>
      <c r="X1167" s="522">
        <f t="shared" si="512"/>
        <v>0</v>
      </c>
      <c r="Y1167" s="523">
        <f t="shared" si="513"/>
        <v>0</v>
      </c>
      <c r="AA1167" s="517"/>
      <c r="AB1167" s="517" t="e">
        <f t="shared" si="524"/>
        <v>#VALUE!</v>
      </c>
      <c r="AC1167" s="524"/>
      <c r="AE1167" s="519"/>
      <c r="AF1167" s="519"/>
      <c r="AH1167" s="499" t="str">
        <f t="shared" si="514"/>
        <v/>
      </c>
    </row>
    <row r="1168" spans="1:34" x14ac:dyDescent="0.2">
      <c r="A1168" s="134"/>
      <c r="B1168" s="135" t="str">
        <f t="shared" si="525"/>
        <v/>
      </c>
      <c r="C1168" s="128" t="b">
        <f t="shared" si="518"/>
        <v>0</v>
      </c>
      <c r="D1168" s="136"/>
      <c r="E1168" s="143" t="b">
        <f t="shared" si="519"/>
        <v>0</v>
      </c>
      <c r="F1168" s="137" t="str">
        <f t="shared" si="520"/>
        <v/>
      </c>
      <c r="G1168" s="138"/>
      <c r="H1168" s="139"/>
      <c r="I1168" s="138"/>
      <c r="J1168" s="139"/>
      <c r="K1168" s="138"/>
      <c r="L1168" s="139"/>
      <c r="M1168" s="140" t="str">
        <f t="shared" si="521"/>
        <v/>
      </c>
      <c r="N1168" s="534"/>
      <c r="O1168" s="534"/>
      <c r="Q1168" s="513">
        <f t="shared" si="522"/>
        <v>0</v>
      </c>
      <c r="R1168" s="499" t="str">
        <f t="shared" si="523"/>
        <v/>
      </c>
      <c r="T1168" s="522">
        <f t="shared" si="508"/>
        <v>0</v>
      </c>
      <c r="U1168" s="523">
        <f t="shared" si="509"/>
        <v>0</v>
      </c>
      <c r="V1168" s="522">
        <f t="shared" si="510"/>
        <v>0</v>
      </c>
      <c r="W1168" s="523">
        <f t="shared" si="511"/>
        <v>0</v>
      </c>
      <c r="X1168" s="522">
        <f t="shared" si="512"/>
        <v>0</v>
      </c>
      <c r="Y1168" s="523">
        <f t="shared" si="513"/>
        <v>0</v>
      </c>
      <c r="AA1168" s="517"/>
      <c r="AB1168" s="517" t="e">
        <f t="shared" si="524"/>
        <v>#VALUE!</v>
      </c>
      <c r="AC1168" s="524"/>
      <c r="AE1168" s="519"/>
      <c r="AF1168" s="519"/>
      <c r="AH1168" s="499" t="str">
        <f t="shared" si="514"/>
        <v/>
      </c>
    </row>
    <row r="1169" spans="1:34" x14ac:dyDescent="0.2">
      <c r="A1169" s="134"/>
      <c r="B1169" s="135" t="str">
        <f t="shared" si="525"/>
        <v/>
      </c>
      <c r="C1169" s="128" t="b">
        <f t="shared" si="518"/>
        <v>0</v>
      </c>
      <c r="D1169" s="136"/>
      <c r="E1169" s="143" t="b">
        <f t="shared" si="519"/>
        <v>0</v>
      </c>
      <c r="F1169" s="137" t="str">
        <f t="shared" si="520"/>
        <v/>
      </c>
      <c r="G1169" s="138"/>
      <c r="H1169" s="139"/>
      <c r="I1169" s="138"/>
      <c r="J1169" s="139"/>
      <c r="K1169" s="138"/>
      <c r="L1169" s="139"/>
      <c r="M1169" s="140" t="str">
        <f t="shared" si="521"/>
        <v/>
      </c>
      <c r="N1169" s="534"/>
      <c r="O1169" s="534"/>
      <c r="Q1169" s="513">
        <f t="shared" si="522"/>
        <v>0</v>
      </c>
      <c r="R1169" s="499" t="str">
        <f t="shared" si="523"/>
        <v/>
      </c>
      <c r="T1169" s="522">
        <f t="shared" si="508"/>
        <v>0</v>
      </c>
      <c r="U1169" s="523">
        <f t="shared" si="509"/>
        <v>0</v>
      </c>
      <c r="V1169" s="522">
        <f t="shared" si="510"/>
        <v>0</v>
      </c>
      <c r="W1169" s="523">
        <f t="shared" si="511"/>
        <v>0</v>
      </c>
      <c r="X1169" s="522">
        <f t="shared" si="512"/>
        <v>0</v>
      </c>
      <c r="Y1169" s="523">
        <f t="shared" si="513"/>
        <v>0</v>
      </c>
      <c r="AA1169" s="517"/>
      <c r="AB1169" s="517" t="e">
        <f t="shared" si="524"/>
        <v>#VALUE!</v>
      </c>
      <c r="AC1169" s="524"/>
      <c r="AE1169" s="519"/>
      <c r="AF1169" s="519"/>
      <c r="AH1169" s="499" t="str">
        <f t="shared" si="514"/>
        <v/>
      </c>
    </row>
    <row r="1170" spans="1:34" x14ac:dyDescent="0.2">
      <c r="A1170" s="134"/>
      <c r="B1170" s="135" t="str">
        <f t="shared" si="525"/>
        <v/>
      </c>
      <c r="C1170" s="128" t="b">
        <f t="shared" si="518"/>
        <v>0</v>
      </c>
      <c r="D1170" s="136"/>
      <c r="E1170" s="143" t="b">
        <f t="shared" si="519"/>
        <v>0</v>
      </c>
      <c r="F1170" s="137" t="str">
        <f t="shared" si="520"/>
        <v/>
      </c>
      <c r="G1170" s="138"/>
      <c r="H1170" s="139"/>
      <c r="I1170" s="138"/>
      <c r="J1170" s="139"/>
      <c r="K1170" s="138"/>
      <c r="L1170" s="139"/>
      <c r="M1170" s="140" t="str">
        <f t="shared" si="521"/>
        <v/>
      </c>
      <c r="N1170" s="534"/>
      <c r="O1170" s="534"/>
      <c r="Q1170" s="513">
        <f t="shared" si="522"/>
        <v>0</v>
      </c>
      <c r="R1170" s="499" t="str">
        <f t="shared" si="523"/>
        <v/>
      </c>
      <c r="T1170" s="522">
        <f t="shared" si="508"/>
        <v>0</v>
      </c>
      <c r="U1170" s="523">
        <f t="shared" si="509"/>
        <v>0</v>
      </c>
      <c r="V1170" s="522">
        <f t="shared" si="510"/>
        <v>0</v>
      </c>
      <c r="W1170" s="523">
        <f t="shared" si="511"/>
        <v>0</v>
      </c>
      <c r="X1170" s="522">
        <f t="shared" si="512"/>
        <v>0</v>
      </c>
      <c r="Y1170" s="523">
        <f t="shared" si="513"/>
        <v>0</v>
      </c>
      <c r="AA1170" s="517"/>
      <c r="AB1170" s="517" t="e">
        <f t="shared" si="524"/>
        <v>#VALUE!</v>
      </c>
      <c r="AC1170" s="524"/>
      <c r="AE1170" s="519"/>
      <c r="AF1170" s="519"/>
      <c r="AH1170" s="499" t="str">
        <f t="shared" si="514"/>
        <v/>
      </c>
    </row>
    <row r="1171" spans="1:34" x14ac:dyDescent="0.2">
      <c r="A1171" s="134"/>
      <c r="B1171" s="135" t="str">
        <f t="shared" si="525"/>
        <v/>
      </c>
      <c r="C1171" s="128" t="b">
        <f t="shared" si="518"/>
        <v>0</v>
      </c>
      <c r="D1171" s="136"/>
      <c r="E1171" s="143" t="b">
        <f t="shared" si="519"/>
        <v>0</v>
      </c>
      <c r="F1171" s="137" t="str">
        <f t="shared" si="520"/>
        <v/>
      </c>
      <c r="G1171" s="138"/>
      <c r="H1171" s="139"/>
      <c r="I1171" s="138"/>
      <c r="J1171" s="139"/>
      <c r="K1171" s="138"/>
      <c r="L1171" s="139"/>
      <c r="M1171" s="140" t="str">
        <f t="shared" si="521"/>
        <v/>
      </c>
      <c r="N1171" s="534"/>
      <c r="O1171" s="534"/>
      <c r="Q1171" s="513">
        <f t="shared" si="522"/>
        <v>0</v>
      </c>
      <c r="R1171" s="499" t="str">
        <f t="shared" si="523"/>
        <v/>
      </c>
      <c r="T1171" s="522">
        <f t="shared" si="508"/>
        <v>0</v>
      </c>
      <c r="U1171" s="523">
        <f t="shared" si="509"/>
        <v>0</v>
      </c>
      <c r="V1171" s="522">
        <f t="shared" si="510"/>
        <v>0</v>
      </c>
      <c r="W1171" s="523">
        <f t="shared" si="511"/>
        <v>0</v>
      </c>
      <c r="X1171" s="522">
        <f t="shared" si="512"/>
        <v>0</v>
      </c>
      <c r="Y1171" s="523">
        <f t="shared" si="513"/>
        <v>0</v>
      </c>
      <c r="AA1171" s="517"/>
      <c r="AB1171" s="517" t="e">
        <f t="shared" si="524"/>
        <v>#VALUE!</v>
      </c>
      <c r="AC1171" s="524"/>
      <c r="AE1171" s="519"/>
      <c r="AF1171" s="519"/>
      <c r="AH1171" s="499" t="str">
        <f t="shared" si="514"/>
        <v/>
      </c>
    </row>
    <row r="1172" spans="1:34" x14ac:dyDescent="0.2">
      <c r="A1172" s="134"/>
      <c r="B1172" s="135" t="str">
        <f t="shared" si="525"/>
        <v/>
      </c>
      <c r="C1172" s="128" t="b">
        <f t="shared" si="518"/>
        <v>0</v>
      </c>
      <c r="D1172" s="136"/>
      <c r="E1172" s="143" t="b">
        <f t="shared" si="519"/>
        <v>0</v>
      </c>
      <c r="F1172" s="137" t="str">
        <f t="shared" si="520"/>
        <v/>
      </c>
      <c r="G1172" s="138"/>
      <c r="H1172" s="139"/>
      <c r="I1172" s="138"/>
      <c r="J1172" s="139"/>
      <c r="K1172" s="138"/>
      <c r="L1172" s="139"/>
      <c r="M1172" s="140" t="str">
        <f t="shared" si="521"/>
        <v/>
      </c>
      <c r="N1172" s="534"/>
      <c r="O1172" s="534"/>
      <c r="Q1172" s="513">
        <f t="shared" si="522"/>
        <v>0</v>
      </c>
      <c r="R1172" s="499" t="str">
        <f t="shared" si="523"/>
        <v/>
      </c>
      <c r="T1172" s="522">
        <f t="shared" si="508"/>
        <v>0</v>
      </c>
      <c r="U1172" s="523">
        <f t="shared" si="509"/>
        <v>0</v>
      </c>
      <c r="V1172" s="522">
        <f t="shared" si="510"/>
        <v>0</v>
      </c>
      <c r="W1172" s="523">
        <f t="shared" si="511"/>
        <v>0</v>
      </c>
      <c r="X1172" s="522">
        <f t="shared" si="512"/>
        <v>0</v>
      </c>
      <c r="Y1172" s="523">
        <f t="shared" si="513"/>
        <v>0</v>
      </c>
      <c r="AA1172" s="517"/>
      <c r="AB1172" s="517" t="e">
        <f t="shared" si="524"/>
        <v>#VALUE!</v>
      </c>
      <c r="AC1172" s="524"/>
      <c r="AE1172" s="519"/>
      <c r="AF1172" s="519"/>
      <c r="AH1172" s="499" t="str">
        <f t="shared" si="514"/>
        <v/>
      </c>
    </row>
    <row r="1173" spans="1:34" x14ac:dyDescent="0.2">
      <c r="A1173" s="134"/>
      <c r="B1173" s="135" t="str">
        <f t="shared" si="525"/>
        <v/>
      </c>
      <c r="C1173" s="128" t="b">
        <f t="shared" si="518"/>
        <v>0</v>
      </c>
      <c r="D1173" s="136"/>
      <c r="E1173" s="143" t="b">
        <f t="shared" si="519"/>
        <v>0</v>
      </c>
      <c r="F1173" s="137" t="str">
        <f t="shared" si="520"/>
        <v/>
      </c>
      <c r="G1173" s="138"/>
      <c r="H1173" s="139"/>
      <c r="I1173" s="138"/>
      <c r="J1173" s="139"/>
      <c r="K1173" s="138"/>
      <c r="L1173" s="139"/>
      <c r="M1173" s="140" t="str">
        <f t="shared" si="521"/>
        <v/>
      </c>
      <c r="N1173" s="534"/>
      <c r="O1173" s="534"/>
      <c r="Q1173" s="513">
        <f t="shared" si="522"/>
        <v>0</v>
      </c>
      <c r="R1173" s="499" t="str">
        <f t="shared" si="523"/>
        <v/>
      </c>
      <c r="T1173" s="522">
        <f t="shared" si="508"/>
        <v>0</v>
      </c>
      <c r="U1173" s="523">
        <f t="shared" si="509"/>
        <v>0</v>
      </c>
      <c r="V1173" s="522">
        <f t="shared" si="510"/>
        <v>0</v>
      </c>
      <c r="W1173" s="523">
        <f t="shared" si="511"/>
        <v>0</v>
      </c>
      <c r="X1173" s="522">
        <f t="shared" si="512"/>
        <v>0</v>
      </c>
      <c r="Y1173" s="523">
        <f t="shared" si="513"/>
        <v>0</v>
      </c>
      <c r="AA1173" s="517"/>
      <c r="AB1173" s="517" t="e">
        <f t="shared" si="524"/>
        <v>#VALUE!</v>
      </c>
      <c r="AC1173" s="524"/>
      <c r="AE1173" s="519"/>
      <c r="AF1173" s="519"/>
      <c r="AH1173" s="499" t="str">
        <f t="shared" si="514"/>
        <v/>
      </c>
    </row>
    <row r="1174" spans="1:34" x14ac:dyDescent="0.2">
      <c r="A1174" s="134"/>
      <c r="B1174" s="135" t="str">
        <f t="shared" si="525"/>
        <v/>
      </c>
      <c r="C1174" s="128" t="b">
        <f t="shared" si="518"/>
        <v>0</v>
      </c>
      <c r="D1174" s="136"/>
      <c r="E1174" s="143" t="b">
        <f t="shared" si="519"/>
        <v>0</v>
      </c>
      <c r="F1174" s="137" t="str">
        <f t="shared" si="520"/>
        <v/>
      </c>
      <c r="G1174" s="138"/>
      <c r="H1174" s="139"/>
      <c r="I1174" s="138"/>
      <c r="J1174" s="139"/>
      <c r="K1174" s="138"/>
      <c r="L1174" s="139"/>
      <c r="M1174" s="140" t="str">
        <f t="shared" si="521"/>
        <v/>
      </c>
      <c r="N1174" s="534"/>
      <c r="O1174" s="534"/>
      <c r="Q1174" s="513">
        <f t="shared" si="522"/>
        <v>0</v>
      </c>
      <c r="R1174" s="499" t="str">
        <f t="shared" si="523"/>
        <v/>
      </c>
      <c r="T1174" s="522">
        <f t="shared" si="508"/>
        <v>0</v>
      </c>
      <c r="U1174" s="523">
        <f t="shared" si="509"/>
        <v>0</v>
      </c>
      <c r="V1174" s="522">
        <f t="shared" si="510"/>
        <v>0</v>
      </c>
      <c r="W1174" s="523">
        <f t="shared" si="511"/>
        <v>0</v>
      </c>
      <c r="X1174" s="522">
        <f t="shared" si="512"/>
        <v>0</v>
      </c>
      <c r="Y1174" s="523">
        <f t="shared" si="513"/>
        <v>0</v>
      </c>
      <c r="AA1174" s="517"/>
      <c r="AB1174" s="517" t="e">
        <f t="shared" si="524"/>
        <v>#VALUE!</v>
      </c>
      <c r="AC1174" s="524"/>
      <c r="AE1174" s="519"/>
      <c r="AF1174" s="519"/>
      <c r="AH1174" s="499" t="str">
        <f t="shared" si="514"/>
        <v/>
      </c>
    </row>
    <row r="1175" spans="1:34" x14ac:dyDescent="0.2">
      <c r="A1175" s="134"/>
      <c r="B1175" s="135" t="str">
        <f t="shared" si="525"/>
        <v/>
      </c>
      <c r="C1175" s="128" t="b">
        <f t="shared" si="518"/>
        <v>0</v>
      </c>
      <c r="D1175" s="136"/>
      <c r="E1175" s="143" t="b">
        <f t="shared" si="519"/>
        <v>0</v>
      </c>
      <c r="F1175" s="137" t="str">
        <f t="shared" si="520"/>
        <v/>
      </c>
      <c r="G1175" s="138"/>
      <c r="H1175" s="139"/>
      <c r="I1175" s="138"/>
      <c r="J1175" s="139"/>
      <c r="K1175" s="138"/>
      <c r="L1175" s="139"/>
      <c r="M1175" s="140" t="str">
        <f t="shared" si="521"/>
        <v/>
      </c>
      <c r="N1175" s="534"/>
      <c r="O1175" s="534"/>
      <c r="Q1175" s="513">
        <f t="shared" si="522"/>
        <v>0</v>
      </c>
      <c r="R1175" s="499" t="str">
        <f t="shared" si="523"/>
        <v/>
      </c>
      <c r="T1175" s="522">
        <f t="shared" si="508"/>
        <v>0</v>
      </c>
      <c r="U1175" s="523">
        <f t="shared" si="509"/>
        <v>0</v>
      </c>
      <c r="V1175" s="522">
        <f t="shared" si="510"/>
        <v>0</v>
      </c>
      <c r="W1175" s="523">
        <f t="shared" si="511"/>
        <v>0</v>
      </c>
      <c r="X1175" s="522">
        <f t="shared" si="512"/>
        <v>0</v>
      </c>
      <c r="Y1175" s="523">
        <f t="shared" si="513"/>
        <v>0</v>
      </c>
      <c r="AA1175" s="517"/>
      <c r="AB1175" s="517" t="e">
        <f t="shared" si="524"/>
        <v>#VALUE!</v>
      </c>
      <c r="AC1175" s="524"/>
      <c r="AE1175" s="519"/>
      <c r="AF1175" s="519"/>
      <c r="AH1175" s="499" t="str">
        <f t="shared" si="514"/>
        <v/>
      </c>
    </row>
    <row r="1176" spans="1:34" x14ac:dyDescent="0.2">
      <c r="A1176" s="134"/>
      <c r="B1176" s="135" t="str">
        <f t="shared" si="525"/>
        <v/>
      </c>
      <c r="C1176" s="128" t="b">
        <f t="shared" si="518"/>
        <v>0</v>
      </c>
      <c r="D1176" s="136"/>
      <c r="E1176" s="143" t="b">
        <f t="shared" si="519"/>
        <v>0</v>
      </c>
      <c r="F1176" s="137" t="str">
        <f t="shared" si="520"/>
        <v/>
      </c>
      <c r="G1176" s="138"/>
      <c r="H1176" s="139"/>
      <c r="I1176" s="138"/>
      <c r="J1176" s="139"/>
      <c r="K1176" s="138"/>
      <c r="L1176" s="139"/>
      <c r="M1176" s="140" t="str">
        <f t="shared" si="521"/>
        <v/>
      </c>
      <c r="N1176" s="534"/>
      <c r="O1176" s="534"/>
      <c r="Q1176" s="513">
        <f t="shared" si="522"/>
        <v>0</v>
      </c>
      <c r="R1176" s="499" t="str">
        <f t="shared" si="523"/>
        <v/>
      </c>
      <c r="T1176" s="522">
        <f t="shared" si="508"/>
        <v>0</v>
      </c>
      <c r="U1176" s="523">
        <f t="shared" si="509"/>
        <v>0</v>
      </c>
      <c r="V1176" s="522">
        <f t="shared" si="510"/>
        <v>0</v>
      </c>
      <c r="W1176" s="523">
        <f t="shared" si="511"/>
        <v>0</v>
      </c>
      <c r="X1176" s="522">
        <f t="shared" si="512"/>
        <v>0</v>
      </c>
      <c r="Y1176" s="523">
        <f t="shared" si="513"/>
        <v>0</v>
      </c>
      <c r="AA1176" s="517"/>
      <c r="AB1176" s="517" t="e">
        <f t="shared" si="524"/>
        <v>#VALUE!</v>
      </c>
      <c r="AC1176" s="524"/>
      <c r="AE1176" s="519"/>
      <c r="AF1176" s="519"/>
      <c r="AH1176" s="499" t="str">
        <f t="shared" si="514"/>
        <v/>
      </c>
    </row>
    <row r="1177" spans="1:34" x14ac:dyDescent="0.2">
      <c r="A1177" s="134"/>
      <c r="B1177" s="135" t="str">
        <f t="shared" si="525"/>
        <v/>
      </c>
      <c r="C1177" s="128" t="b">
        <f t="shared" si="518"/>
        <v>0</v>
      </c>
      <c r="D1177" s="136"/>
      <c r="E1177" s="143" t="b">
        <f t="shared" si="519"/>
        <v>0</v>
      </c>
      <c r="F1177" s="137" t="str">
        <f t="shared" si="520"/>
        <v/>
      </c>
      <c r="G1177" s="138"/>
      <c r="H1177" s="139"/>
      <c r="I1177" s="138"/>
      <c r="J1177" s="139"/>
      <c r="K1177" s="138"/>
      <c r="L1177" s="139"/>
      <c r="M1177" s="140" t="str">
        <f t="shared" si="521"/>
        <v/>
      </c>
      <c r="N1177" s="534"/>
      <c r="O1177" s="534"/>
      <c r="Q1177" s="513">
        <f t="shared" si="522"/>
        <v>0</v>
      </c>
      <c r="R1177" s="499" t="str">
        <f t="shared" si="523"/>
        <v/>
      </c>
      <c r="T1177" s="522">
        <f t="shared" si="508"/>
        <v>0</v>
      </c>
      <c r="U1177" s="523">
        <f t="shared" si="509"/>
        <v>0</v>
      </c>
      <c r="V1177" s="522">
        <f t="shared" si="510"/>
        <v>0</v>
      </c>
      <c r="W1177" s="523">
        <f t="shared" si="511"/>
        <v>0</v>
      </c>
      <c r="X1177" s="522">
        <f t="shared" si="512"/>
        <v>0</v>
      </c>
      <c r="Y1177" s="523">
        <f t="shared" si="513"/>
        <v>0</v>
      </c>
      <c r="AA1177" s="517"/>
      <c r="AB1177" s="517" t="e">
        <f t="shared" si="524"/>
        <v>#VALUE!</v>
      </c>
      <c r="AC1177" s="524"/>
      <c r="AE1177" s="519"/>
      <c r="AF1177" s="519"/>
      <c r="AH1177" s="499" t="str">
        <f t="shared" si="514"/>
        <v/>
      </c>
    </row>
    <row r="1178" spans="1:34" x14ac:dyDescent="0.2">
      <c r="A1178" s="134"/>
      <c r="B1178" s="135" t="str">
        <f t="shared" si="525"/>
        <v/>
      </c>
      <c r="C1178" s="128" t="b">
        <f t="shared" si="518"/>
        <v>0</v>
      </c>
      <c r="D1178" s="136"/>
      <c r="E1178" s="143" t="b">
        <f t="shared" si="519"/>
        <v>0</v>
      </c>
      <c r="F1178" s="137" t="str">
        <f t="shared" si="520"/>
        <v/>
      </c>
      <c r="G1178" s="138"/>
      <c r="H1178" s="139"/>
      <c r="I1178" s="138"/>
      <c r="J1178" s="139"/>
      <c r="K1178" s="138"/>
      <c r="L1178" s="139"/>
      <c r="M1178" s="140" t="str">
        <f t="shared" si="521"/>
        <v/>
      </c>
      <c r="N1178" s="534"/>
      <c r="O1178" s="534"/>
      <c r="Q1178" s="513">
        <f t="shared" si="522"/>
        <v>0</v>
      </c>
      <c r="R1178" s="499" t="str">
        <f t="shared" si="523"/>
        <v/>
      </c>
      <c r="T1178" s="522">
        <f t="shared" si="508"/>
        <v>0</v>
      </c>
      <c r="U1178" s="523">
        <f t="shared" si="509"/>
        <v>0</v>
      </c>
      <c r="V1178" s="522">
        <f t="shared" si="510"/>
        <v>0</v>
      </c>
      <c r="W1178" s="523">
        <f t="shared" si="511"/>
        <v>0</v>
      </c>
      <c r="X1178" s="522">
        <f t="shared" si="512"/>
        <v>0</v>
      </c>
      <c r="Y1178" s="523">
        <f t="shared" si="513"/>
        <v>0</v>
      </c>
      <c r="AA1178" s="517"/>
      <c r="AB1178" s="517" t="e">
        <f t="shared" si="524"/>
        <v>#VALUE!</v>
      </c>
      <c r="AC1178" s="524"/>
      <c r="AE1178" s="519"/>
      <c r="AF1178" s="519"/>
      <c r="AH1178" s="499" t="str">
        <f t="shared" si="514"/>
        <v/>
      </c>
    </row>
    <row r="1179" spans="1:34" x14ac:dyDescent="0.2">
      <c r="A1179" s="134"/>
      <c r="B1179" s="135" t="str">
        <f t="shared" si="525"/>
        <v/>
      </c>
      <c r="C1179" s="128" t="b">
        <f t="shared" si="518"/>
        <v>0</v>
      </c>
      <c r="D1179" s="136"/>
      <c r="E1179" s="143" t="b">
        <f t="shared" si="519"/>
        <v>0</v>
      </c>
      <c r="F1179" s="137" t="str">
        <f t="shared" si="520"/>
        <v/>
      </c>
      <c r="G1179" s="138"/>
      <c r="H1179" s="139"/>
      <c r="I1179" s="138"/>
      <c r="J1179" s="139"/>
      <c r="K1179" s="138"/>
      <c r="L1179" s="139"/>
      <c r="M1179" s="140" t="str">
        <f t="shared" si="521"/>
        <v/>
      </c>
      <c r="N1179" s="534"/>
      <c r="O1179" s="534"/>
      <c r="Q1179" s="513">
        <f t="shared" si="522"/>
        <v>0</v>
      </c>
      <c r="R1179" s="499" t="str">
        <f t="shared" si="523"/>
        <v/>
      </c>
      <c r="T1179" s="522">
        <f t="shared" si="508"/>
        <v>0</v>
      </c>
      <c r="U1179" s="523">
        <f t="shared" si="509"/>
        <v>0</v>
      </c>
      <c r="V1179" s="522">
        <f t="shared" si="510"/>
        <v>0</v>
      </c>
      <c r="W1179" s="523">
        <f t="shared" si="511"/>
        <v>0</v>
      </c>
      <c r="X1179" s="522">
        <f t="shared" si="512"/>
        <v>0</v>
      </c>
      <c r="Y1179" s="523">
        <f t="shared" si="513"/>
        <v>0</v>
      </c>
      <c r="AA1179" s="517"/>
      <c r="AB1179" s="517" t="e">
        <f t="shared" si="524"/>
        <v>#VALUE!</v>
      </c>
      <c r="AC1179" s="524"/>
      <c r="AE1179" s="519"/>
      <c r="AF1179" s="519"/>
      <c r="AH1179" s="499" t="str">
        <f t="shared" si="514"/>
        <v/>
      </c>
    </row>
    <row r="1180" spans="1:34" x14ac:dyDescent="0.2">
      <c r="A1180" s="134"/>
      <c r="B1180" s="135" t="str">
        <f t="shared" si="525"/>
        <v/>
      </c>
      <c r="C1180" s="128" t="b">
        <f t="shared" si="518"/>
        <v>0</v>
      </c>
      <c r="D1180" s="136"/>
      <c r="E1180" s="143" t="b">
        <f t="shared" si="519"/>
        <v>0</v>
      </c>
      <c r="F1180" s="137" t="str">
        <f t="shared" si="520"/>
        <v/>
      </c>
      <c r="G1180" s="138"/>
      <c r="H1180" s="139"/>
      <c r="I1180" s="138"/>
      <c r="J1180" s="139"/>
      <c r="K1180" s="138"/>
      <c r="L1180" s="139"/>
      <c r="M1180" s="140" t="str">
        <f t="shared" si="521"/>
        <v/>
      </c>
      <c r="N1180" s="534"/>
      <c r="O1180" s="534"/>
      <c r="Q1180" s="513">
        <f t="shared" si="522"/>
        <v>0</v>
      </c>
      <c r="R1180" s="499" t="str">
        <f t="shared" si="523"/>
        <v/>
      </c>
      <c r="T1180" s="522">
        <f t="shared" si="508"/>
        <v>0</v>
      </c>
      <c r="U1180" s="523">
        <f t="shared" si="509"/>
        <v>0</v>
      </c>
      <c r="V1180" s="522">
        <f t="shared" si="510"/>
        <v>0</v>
      </c>
      <c r="W1180" s="523">
        <f t="shared" si="511"/>
        <v>0</v>
      </c>
      <c r="X1180" s="522">
        <f t="shared" si="512"/>
        <v>0</v>
      </c>
      <c r="Y1180" s="523">
        <f t="shared" si="513"/>
        <v>0</v>
      </c>
      <c r="AA1180" s="517"/>
      <c r="AB1180" s="517" t="e">
        <f t="shared" si="524"/>
        <v>#VALUE!</v>
      </c>
      <c r="AC1180" s="524"/>
      <c r="AE1180" s="519"/>
      <c r="AF1180" s="519"/>
      <c r="AH1180" s="499" t="str">
        <f t="shared" si="514"/>
        <v/>
      </c>
    </row>
    <row r="1181" spans="1:34" x14ac:dyDescent="0.2">
      <c r="A1181" s="134"/>
      <c r="B1181" s="135" t="str">
        <f t="shared" si="525"/>
        <v/>
      </c>
      <c r="C1181" s="128" t="b">
        <f t="shared" si="518"/>
        <v>0</v>
      </c>
      <c r="D1181" s="136"/>
      <c r="E1181" s="143" t="b">
        <f t="shared" si="519"/>
        <v>0</v>
      </c>
      <c r="F1181" s="137" t="str">
        <f t="shared" si="520"/>
        <v/>
      </c>
      <c r="G1181" s="138"/>
      <c r="H1181" s="139"/>
      <c r="I1181" s="138"/>
      <c r="J1181" s="139"/>
      <c r="K1181" s="138"/>
      <c r="L1181" s="139"/>
      <c r="M1181" s="140" t="str">
        <f t="shared" si="521"/>
        <v/>
      </c>
      <c r="N1181" s="534"/>
      <c r="O1181" s="534"/>
      <c r="Q1181" s="513">
        <f t="shared" si="522"/>
        <v>0</v>
      </c>
      <c r="R1181" s="499" t="str">
        <f t="shared" si="523"/>
        <v/>
      </c>
      <c r="T1181" s="522">
        <f t="shared" si="508"/>
        <v>0</v>
      </c>
      <c r="U1181" s="523">
        <f t="shared" si="509"/>
        <v>0</v>
      </c>
      <c r="V1181" s="522">
        <f t="shared" si="510"/>
        <v>0</v>
      </c>
      <c r="W1181" s="523">
        <f t="shared" si="511"/>
        <v>0</v>
      </c>
      <c r="X1181" s="522">
        <f t="shared" si="512"/>
        <v>0</v>
      </c>
      <c r="Y1181" s="523">
        <f t="shared" si="513"/>
        <v>0</v>
      </c>
      <c r="AA1181" s="517"/>
      <c r="AB1181" s="517" t="e">
        <f t="shared" si="524"/>
        <v>#VALUE!</v>
      </c>
      <c r="AC1181" s="524"/>
      <c r="AE1181" s="519"/>
      <c r="AF1181" s="519"/>
      <c r="AH1181" s="499" t="str">
        <f t="shared" si="514"/>
        <v/>
      </c>
    </row>
    <row r="1182" spans="1:34" x14ac:dyDescent="0.2">
      <c r="A1182" s="134"/>
      <c r="B1182" s="135" t="str">
        <f t="shared" si="525"/>
        <v/>
      </c>
      <c r="C1182" s="128" t="b">
        <f t="shared" si="518"/>
        <v>0</v>
      </c>
      <c r="D1182" s="136"/>
      <c r="E1182" s="143" t="b">
        <f t="shared" si="519"/>
        <v>0</v>
      </c>
      <c r="F1182" s="137" t="str">
        <f t="shared" si="520"/>
        <v/>
      </c>
      <c r="G1182" s="138"/>
      <c r="H1182" s="139"/>
      <c r="I1182" s="138"/>
      <c r="J1182" s="139"/>
      <c r="K1182" s="138"/>
      <c r="L1182" s="139"/>
      <c r="M1182" s="140" t="str">
        <f t="shared" si="521"/>
        <v/>
      </c>
      <c r="N1182" s="534"/>
      <c r="O1182" s="534"/>
      <c r="Q1182" s="513">
        <f t="shared" si="522"/>
        <v>0</v>
      </c>
      <c r="R1182" s="499" t="str">
        <f t="shared" si="523"/>
        <v/>
      </c>
      <c r="T1182" s="522">
        <f t="shared" si="508"/>
        <v>0</v>
      </c>
      <c r="U1182" s="523">
        <f t="shared" si="509"/>
        <v>0</v>
      </c>
      <c r="V1182" s="522">
        <f t="shared" si="510"/>
        <v>0</v>
      </c>
      <c r="W1182" s="523">
        <f t="shared" si="511"/>
        <v>0</v>
      </c>
      <c r="X1182" s="522">
        <f t="shared" si="512"/>
        <v>0</v>
      </c>
      <c r="Y1182" s="523">
        <f t="shared" si="513"/>
        <v>0</v>
      </c>
      <c r="AA1182" s="517"/>
      <c r="AB1182" s="517" t="e">
        <f t="shared" si="524"/>
        <v>#VALUE!</v>
      </c>
      <c r="AC1182" s="524"/>
      <c r="AE1182" s="519"/>
      <c r="AF1182" s="519"/>
      <c r="AH1182" s="499" t="str">
        <f t="shared" si="514"/>
        <v/>
      </c>
    </row>
    <row r="1183" spans="1:34" x14ac:dyDescent="0.2">
      <c r="A1183" s="134"/>
      <c r="B1183" s="135" t="str">
        <f t="shared" si="525"/>
        <v/>
      </c>
      <c r="C1183" s="128" t="b">
        <f t="shared" si="518"/>
        <v>0</v>
      </c>
      <c r="D1183" s="136"/>
      <c r="E1183" s="143" t="b">
        <f t="shared" si="519"/>
        <v>0</v>
      </c>
      <c r="F1183" s="137" t="str">
        <f t="shared" si="520"/>
        <v/>
      </c>
      <c r="G1183" s="138"/>
      <c r="H1183" s="139"/>
      <c r="I1183" s="138"/>
      <c r="J1183" s="139"/>
      <c r="K1183" s="138"/>
      <c r="L1183" s="139"/>
      <c r="M1183" s="140" t="str">
        <f t="shared" si="521"/>
        <v/>
      </c>
      <c r="N1183" s="534"/>
      <c r="O1183" s="534"/>
      <c r="Q1183" s="513">
        <f t="shared" si="522"/>
        <v>0</v>
      </c>
      <c r="R1183" s="499" t="str">
        <f t="shared" si="523"/>
        <v/>
      </c>
      <c r="T1183" s="522">
        <f t="shared" si="508"/>
        <v>0</v>
      </c>
      <c r="U1183" s="523">
        <f t="shared" si="509"/>
        <v>0</v>
      </c>
      <c r="V1183" s="522">
        <f t="shared" si="510"/>
        <v>0</v>
      </c>
      <c r="W1183" s="523">
        <f t="shared" si="511"/>
        <v>0</v>
      </c>
      <c r="X1183" s="522">
        <f t="shared" si="512"/>
        <v>0</v>
      </c>
      <c r="Y1183" s="523">
        <f t="shared" si="513"/>
        <v>0</v>
      </c>
      <c r="AA1183" s="517"/>
      <c r="AB1183" s="517" t="e">
        <f t="shared" si="524"/>
        <v>#VALUE!</v>
      </c>
      <c r="AC1183" s="524"/>
      <c r="AE1183" s="519"/>
      <c r="AF1183" s="519"/>
      <c r="AH1183" s="499" t="str">
        <f t="shared" si="514"/>
        <v/>
      </c>
    </row>
    <row r="1184" spans="1:34" x14ac:dyDescent="0.2">
      <c r="A1184" s="134"/>
      <c r="B1184" s="135" t="str">
        <f t="shared" si="525"/>
        <v/>
      </c>
      <c r="C1184" s="128" t="b">
        <f t="shared" si="518"/>
        <v>0</v>
      </c>
      <c r="D1184" s="136"/>
      <c r="E1184" s="143" t="b">
        <f t="shared" si="519"/>
        <v>0</v>
      </c>
      <c r="F1184" s="137" t="str">
        <f t="shared" si="520"/>
        <v/>
      </c>
      <c r="G1184" s="138"/>
      <c r="H1184" s="139"/>
      <c r="I1184" s="138"/>
      <c r="J1184" s="139"/>
      <c r="K1184" s="138"/>
      <c r="L1184" s="139"/>
      <c r="M1184" s="140" t="str">
        <f t="shared" si="521"/>
        <v/>
      </c>
      <c r="N1184" s="534"/>
      <c r="O1184" s="534"/>
      <c r="Q1184" s="513">
        <f t="shared" si="522"/>
        <v>0</v>
      </c>
      <c r="R1184" s="499" t="str">
        <f t="shared" si="523"/>
        <v/>
      </c>
      <c r="T1184" s="522">
        <f t="shared" si="508"/>
        <v>0</v>
      </c>
      <c r="U1184" s="523">
        <f t="shared" si="509"/>
        <v>0</v>
      </c>
      <c r="V1184" s="522">
        <f t="shared" si="510"/>
        <v>0</v>
      </c>
      <c r="W1184" s="523">
        <f t="shared" si="511"/>
        <v>0</v>
      </c>
      <c r="X1184" s="522">
        <f t="shared" si="512"/>
        <v>0</v>
      </c>
      <c r="Y1184" s="523">
        <f t="shared" si="513"/>
        <v>0</v>
      </c>
      <c r="AA1184" s="517"/>
      <c r="AB1184" s="517" t="e">
        <f t="shared" si="524"/>
        <v>#VALUE!</v>
      </c>
      <c r="AC1184" s="524"/>
      <c r="AE1184" s="519"/>
      <c r="AF1184" s="519"/>
      <c r="AH1184" s="499" t="str">
        <f t="shared" si="514"/>
        <v/>
      </c>
    </row>
    <row r="1185" spans="1:34" x14ac:dyDescent="0.2">
      <c r="A1185" s="134"/>
      <c r="B1185" s="135" t="str">
        <f t="shared" si="525"/>
        <v/>
      </c>
      <c r="C1185" s="128" t="b">
        <f t="shared" si="518"/>
        <v>0</v>
      </c>
      <c r="D1185" s="136"/>
      <c r="E1185" s="143" t="b">
        <f t="shared" si="519"/>
        <v>0</v>
      </c>
      <c r="F1185" s="137" t="str">
        <f t="shared" si="520"/>
        <v/>
      </c>
      <c r="G1185" s="138"/>
      <c r="H1185" s="139"/>
      <c r="I1185" s="138"/>
      <c r="J1185" s="139"/>
      <c r="K1185" s="138"/>
      <c r="L1185" s="139"/>
      <c r="M1185" s="140" t="str">
        <f t="shared" si="521"/>
        <v/>
      </c>
      <c r="N1185" s="534"/>
      <c r="O1185" s="534"/>
      <c r="Q1185" s="513">
        <f t="shared" si="522"/>
        <v>0</v>
      </c>
      <c r="R1185" s="499" t="str">
        <f t="shared" si="523"/>
        <v/>
      </c>
      <c r="T1185" s="522">
        <f t="shared" si="508"/>
        <v>0</v>
      </c>
      <c r="U1185" s="523">
        <f t="shared" si="509"/>
        <v>0</v>
      </c>
      <c r="V1185" s="522">
        <f t="shared" si="510"/>
        <v>0</v>
      </c>
      <c r="W1185" s="523">
        <f t="shared" si="511"/>
        <v>0</v>
      </c>
      <c r="X1185" s="522">
        <f t="shared" si="512"/>
        <v>0</v>
      </c>
      <c r="Y1185" s="523">
        <f t="shared" si="513"/>
        <v>0</v>
      </c>
      <c r="AA1185" s="517"/>
      <c r="AB1185" s="517" t="e">
        <f t="shared" si="524"/>
        <v>#VALUE!</v>
      </c>
      <c r="AC1185" s="524"/>
      <c r="AE1185" s="519"/>
      <c r="AF1185" s="519"/>
      <c r="AH1185" s="499" t="str">
        <f t="shared" si="514"/>
        <v/>
      </c>
    </row>
    <row r="1186" spans="1:34" x14ac:dyDescent="0.2">
      <c r="A1186" s="134"/>
      <c r="B1186" s="135" t="str">
        <f t="shared" si="525"/>
        <v/>
      </c>
      <c r="C1186" s="128" t="b">
        <f t="shared" si="518"/>
        <v>0</v>
      </c>
      <c r="D1186" s="136"/>
      <c r="E1186" s="143" t="b">
        <f t="shared" si="519"/>
        <v>0</v>
      </c>
      <c r="F1186" s="137" t="str">
        <f t="shared" si="520"/>
        <v/>
      </c>
      <c r="G1186" s="138"/>
      <c r="H1186" s="139"/>
      <c r="I1186" s="138"/>
      <c r="J1186" s="139"/>
      <c r="K1186" s="138"/>
      <c r="L1186" s="139"/>
      <c r="M1186" s="140" t="str">
        <f t="shared" si="521"/>
        <v/>
      </c>
      <c r="N1186" s="534"/>
      <c r="O1186" s="534"/>
      <c r="Q1186" s="513">
        <f t="shared" si="522"/>
        <v>0</v>
      </c>
      <c r="R1186" s="499" t="str">
        <f t="shared" si="523"/>
        <v/>
      </c>
      <c r="T1186" s="522">
        <f t="shared" si="508"/>
        <v>0</v>
      </c>
      <c r="U1186" s="523">
        <f t="shared" si="509"/>
        <v>0</v>
      </c>
      <c r="V1186" s="522">
        <f t="shared" si="510"/>
        <v>0</v>
      </c>
      <c r="W1186" s="523">
        <f t="shared" si="511"/>
        <v>0</v>
      </c>
      <c r="X1186" s="522">
        <f t="shared" si="512"/>
        <v>0</v>
      </c>
      <c r="Y1186" s="523">
        <f t="shared" si="513"/>
        <v>0</v>
      </c>
      <c r="AA1186" s="517"/>
      <c r="AB1186" s="517" t="e">
        <f t="shared" si="524"/>
        <v>#VALUE!</v>
      </c>
      <c r="AC1186" s="524"/>
      <c r="AE1186" s="519"/>
      <c r="AF1186" s="519"/>
      <c r="AH1186" s="499" t="str">
        <f t="shared" si="514"/>
        <v/>
      </c>
    </row>
    <row r="1187" spans="1:34" x14ac:dyDescent="0.2">
      <c r="A1187" s="134"/>
      <c r="B1187" s="135" t="str">
        <f t="shared" si="525"/>
        <v/>
      </c>
      <c r="C1187" s="128" t="b">
        <f t="shared" si="518"/>
        <v>0</v>
      </c>
      <c r="D1187" s="136"/>
      <c r="E1187" s="143" t="b">
        <f t="shared" si="519"/>
        <v>0</v>
      </c>
      <c r="F1187" s="137" t="str">
        <f t="shared" si="520"/>
        <v/>
      </c>
      <c r="G1187" s="138"/>
      <c r="H1187" s="139"/>
      <c r="I1187" s="138"/>
      <c r="J1187" s="139"/>
      <c r="K1187" s="138"/>
      <c r="L1187" s="139"/>
      <c r="M1187" s="140" t="str">
        <f t="shared" si="521"/>
        <v/>
      </c>
      <c r="N1187" s="534"/>
      <c r="O1187" s="534"/>
      <c r="Q1187" s="513">
        <f t="shared" si="522"/>
        <v>0</v>
      </c>
      <c r="R1187" s="499" t="str">
        <f t="shared" si="523"/>
        <v/>
      </c>
      <c r="T1187" s="522">
        <f t="shared" si="508"/>
        <v>0</v>
      </c>
      <c r="U1187" s="523">
        <f t="shared" si="509"/>
        <v>0</v>
      </c>
      <c r="V1187" s="522">
        <f t="shared" si="510"/>
        <v>0</v>
      </c>
      <c r="W1187" s="523">
        <f t="shared" si="511"/>
        <v>0</v>
      </c>
      <c r="X1187" s="522">
        <f t="shared" si="512"/>
        <v>0</v>
      </c>
      <c r="Y1187" s="523">
        <f t="shared" si="513"/>
        <v>0</v>
      </c>
      <c r="AA1187" s="517"/>
      <c r="AB1187" s="517" t="e">
        <f t="shared" si="524"/>
        <v>#VALUE!</v>
      </c>
      <c r="AC1187" s="524"/>
      <c r="AE1187" s="519"/>
      <c r="AF1187" s="519"/>
      <c r="AH1187" s="499" t="str">
        <f t="shared" si="514"/>
        <v/>
      </c>
    </row>
    <row r="1188" spans="1:34" x14ac:dyDescent="0.2">
      <c r="A1188" s="134"/>
      <c r="B1188" s="135" t="str">
        <f t="shared" si="525"/>
        <v/>
      </c>
      <c r="C1188" s="128" t="b">
        <f t="shared" si="518"/>
        <v>0</v>
      </c>
      <c r="D1188" s="136"/>
      <c r="E1188" s="143" t="b">
        <f t="shared" si="519"/>
        <v>0</v>
      </c>
      <c r="F1188" s="137" t="str">
        <f t="shared" si="520"/>
        <v/>
      </c>
      <c r="G1188" s="138"/>
      <c r="H1188" s="139"/>
      <c r="I1188" s="138"/>
      <c r="J1188" s="139"/>
      <c r="K1188" s="138"/>
      <c r="L1188" s="139"/>
      <c r="M1188" s="140" t="str">
        <f t="shared" si="521"/>
        <v/>
      </c>
      <c r="N1188" s="534"/>
      <c r="O1188" s="534"/>
      <c r="Q1188" s="513">
        <f t="shared" si="522"/>
        <v>0</v>
      </c>
      <c r="R1188" s="499" t="str">
        <f t="shared" si="523"/>
        <v/>
      </c>
      <c r="T1188" s="522">
        <f t="shared" si="508"/>
        <v>0</v>
      </c>
      <c r="U1188" s="523">
        <f t="shared" si="509"/>
        <v>0</v>
      </c>
      <c r="V1188" s="522">
        <f t="shared" si="510"/>
        <v>0</v>
      </c>
      <c r="W1188" s="523">
        <f t="shared" si="511"/>
        <v>0</v>
      </c>
      <c r="X1188" s="522">
        <f t="shared" si="512"/>
        <v>0</v>
      </c>
      <c r="Y1188" s="523">
        <f t="shared" si="513"/>
        <v>0</v>
      </c>
      <c r="AA1188" s="517"/>
      <c r="AB1188" s="517" t="e">
        <f t="shared" si="524"/>
        <v>#VALUE!</v>
      </c>
      <c r="AC1188" s="524"/>
      <c r="AE1188" s="519"/>
      <c r="AF1188" s="519"/>
      <c r="AH1188" s="499" t="str">
        <f t="shared" si="514"/>
        <v/>
      </c>
    </row>
    <row r="1189" spans="1:34" x14ac:dyDescent="0.2">
      <c r="A1189" s="134"/>
      <c r="B1189" s="135" t="str">
        <f t="shared" si="525"/>
        <v/>
      </c>
      <c r="C1189" s="128" t="b">
        <f t="shared" si="518"/>
        <v>0</v>
      </c>
      <c r="D1189" s="136"/>
      <c r="E1189" s="143" t="b">
        <f t="shared" si="519"/>
        <v>0</v>
      </c>
      <c r="F1189" s="137" t="str">
        <f t="shared" si="520"/>
        <v/>
      </c>
      <c r="G1189" s="138"/>
      <c r="H1189" s="139"/>
      <c r="I1189" s="138"/>
      <c r="J1189" s="139"/>
      <c r="K1189" s="138"/>
      <c r="L1189" s="139"/>
      <c r="M1189" s="140" t="str">
        <f t="shared" si="521"/>
        <v/>
      </c>
      <c r="N1189" s="534"/>
      <c r="O1189" s="534"/>
      <c r="Q1189" s="513">
        <f t="shared" si="522"/>
        <v>0</v>
      </c>
      <c r="R1189" s="499" t="str">
        <f t="shared" si="523"/>
        <v/>
      </c>
      <c r="T1189" s="522">
        <f t="shared" si="508"/>
        <v>0</v>
      </c>
      <c r="U1189" s="523">
        <f t="shared" si="509"/>
        <v>0</v>
      </c>
      <c r="V1189" s="522">
        <f t="shared" si="510"/>
        <v>0</v>
      </c>
      <c r="W1189" s="523">
        <f t="shared" si="511"/>
        <v>0</v>
      </c>
      <c r="X1189" s="522">
        <f t="shared" si="512"/>
        <v>0</v>
      </c>
      <c r="Y1189" s="523">
        <f t="shared" si="513"/>
        <v>0</v>
      </c>
      <c r="AA1189" s="517"/>
      <c r="AB1189" s="517" t="e">
        <f t="shared" si="524"/>
        <v>#VALUE!</v>
      </c>
      <c r="AC1189" s="524"/>
      <c r="AE1189" s="519"/>
      <c r="AF1189" s="519"/>
      <c r="AH1189" s="499" t="str">
        <f t="shared" si="514"/>
        <v/>
      </c>
    </row>
    <row r="1190" spans="1:34" x14ac:dyDescent="0.2">
      <c r="A1190" s="134"/>
      <c r="B1190" s="135" t="str">
        <f t="shared" si="525"/>
        <v/>
      </c>
      <c r="C1190" s="128" t="b">
        <f t="shared" si="518"/>
        <v>0</v>
      </c>
      <c r="D1190" s="136"/>
      <c r="E1190" s="143" t="b">
        <f t="shared" si="519"/>
        <v>0</v>
      </c>
      <c r="F1190" s="137" t="str">
        <f t="shared" si="520"/>
        <v/>
      </c>
      <c r="G1190" s="138"/>
      <c r="H1190" s="139"/>
      <c r="I1190" s="138"/>
      <c r="J1190" s="139"/>
      <c r="K1190" s="138"/>
      <c r="L1190" s="139"/>
      <c r="M1190" s="140" t="str">
        <f t="shared" si="521"/>
        <v/>
      </c>
      <c r="N1190" s="534"/>
      <c r="O1190" s="534"/>
      <c r="Q1190" s="513">
        <f t="shared" si="522"/>
        <v>0</v>
      </c>
      <c r="R1190" s="499" t="str">
        <f t="shared" si="523"/>
        <v/>
      </c>
      <c r="T1190" s="522">
        <f t="shared" si="508"/>
        <v>0</v>
      </c>
      <c r="U1190" s="523">
        <f t="shared" si="509"/>
        <v>0</v>
      </c>
      <c r="V1190" s="522">
        <f t="shared" si="510"/>
        <v>0</v>
      </c>
      <c r="W1190" s="523">
        <f t="shared" si="511"/>
        <v>0</v>
      </c>
      <c r="X1190" s="522">
        <f t="shared" si="512"/>
        <v>0</v>
      </c>
      <c r="Y1190" s="523">
        <f t="shared" si="513"/>
        <v>0</v>
      </c>
      <c r="AA1190" s="517"/>
      <c r="AB1190" s="517" t="e">
        <f t="shared" si="524"/>
        <v>#VALUE!</v>
      </c>
      <c r="AC1190" s="524"/>
      <c r="AE1190" s="519"/>
      <c r="AF1190" s="519"/>
      <c r="AH1190" s="499" t="str">
        <f t="shared" si="514"/>
        <v/>
      </c>
    </row>
    <row r="1191" spans="1:34" ht="13.5" thickBot="1" x14ac:dyDescent="0.25">
      <c r="A1191" s="179"/>
      <c r="B1191" s="135" t="str">
        <f t="shared" si="525"/>
        <v/>
      </c>
      <c r="C1191" s="128" t="b">
        <f t="shared" si="518"/>
        <v>0</v>
      </c>
      <c r="D1191" s="180"/>
      <c r="E1191" s="143" t="b">
        <f t="shared" si="519"/>
        <v>0</v>
      </c>
      <c r="F1191" s="137" t="str">
        <f t="shared" si="520"/>
        <v/>
      </c>
      <c r="G1191" s="138"/>
      <c r="H1191" s="139"/>
      <c r="I1191" s="138"/>
      <c r="J1191" s="139"/>
      <c r="K1191" s="138"/>
      <c r="L1191" s="139"/>
      <c r="M1191" s="140" t="str">
        <f t="shared" si="521"/>
        <v/>
      </c>
      <c r="N1191" s="534"/>
      <c r="O1191" s="534"/>
      <c r="Q1191" s="513">
        <f t="shared" si="522"/>
        <v>0</v>
      </c>
      <c r="R1191" s="499" t="str">
        <f t="shared" si="523"/>
        <v/>
      </c>
      <c r="T1191" s="522">
        <f t="shared" si="508"/>
        <v>0</v>
      </c>
      <c r="U1191" s="523">
        <f t="shared" si="509"/>
        <v>0</v>
      </c>
      <c r="V1191" s="522">
        <f t="shared" si="510"/>
        <v>0</v>
      </c>
      <c r="W1191" s="523">
        <f t="shared" si="511"/>
        <v>0</v>
      </c>
      <c r="X1191" s="522">
        <f t="shared" si="512"/>
        <v>0</v>
      </c>
      <c r="Y1191" s="523">
        <f t="shared" si="513"/>
        <v>0</v>
      </c>
      <c r="AA1191" s="517"/>
      <c r="AB1191" s="517" t="e">
        <f t="shared" si="524"/>
        <v>#VALUE!</v>
      </c>
      <c r="AC1191" s="524"/>
      <c r="AE1191" s="519"/>
      <c r="AF1191" s="519"/>
      <c r="AH1191" s="499" t="str">
        <f t="shared" si="514"/>
        <v/>
      </c>
    </row>
    <row r="1192" spans="1:34" ht="14.25" thickTop="1" thickBot="1" x14ac:dyDescent="0.25">
      <c r="A1192" s="170"/>
      <c r="B1192" s="171"/>
      <c r="C1192" s="172"/>
      <c r="D1192" s="173"/>
      <c r="E1192" s="173"/>
      <c r="F1192" s="174"/>
      <c r="G1192" s="175"/>
      <c r="H1192" s="175"/>
      <c r="I1192" s="175"/>
      <c r="J1192" s="175"/>
      <c r="K1192" s="175"/>
      <c r="L1192" s="175"/>
      <c r="M1192" s="176" t="str">
        <f>IF(SUM(G1192:L1192)&gt;0.00001,M1191+G1192-H1192+K1192-L1192,"")</f>
        <v/>
      </c>
      <c r="N1192" s="534"/>
      <c r="O1192" s="534"/>
      <c r="Q1192" s="513"/>
      <c r="T1192" s="522">
        <f t="shared" si="508"/>
        <v>0</v>
      </c>
      <c r="U1192" s="523">
        <f t="shared" si="509"/>
        <v>0</v>
      </c>
      <c r="V1192" s="522">
        <f t="shared" si="510"/>
        <v>0</v>
      </c>
      <c r="W1192" s="523">
        <f t="shared" si="511"/>
        <v>0</v>
      </c>
      <c r="X1192" s="522">
        <f t="shared" si="512"/>
        <v>0</v>
      </c>
      <c r="Y1192" s="523">
        <f t="shared" si="513"/>
        <v>0</v>
      </c>
      <c r="AA1192" s="517"/>
      <c r="AB1192" s="517"/>
      <c r="AC1192" s="530"/>
      <c r="AE1192" s="519"/>
      <c r="AF1192" s="519"/>
      <c r="AH1192" s="499" t="str">
        <f t="shared" si="514"/>
        <v/>
      </c>
    </row>
    <row r="1193" spans="1:34" ht="13.5" thickTop="1" x14ac:dyDescent="0.2">
      <c r="A1193" s="702" t="s">
        <v>15</v>
      </c>
      <c r="B1193" s="703"/>
      <c r="C1193" s="703"/>
      <c r="D1193" s="703"/>
      <c r="E1193" s="703"/>
      <c r="F1193" s="703"/>
      <c r="G1193" s="708" t="s">
        <v>9</v>
      </c>
      <c r="H1193" s="708"/>
      <c r="I1193" s="697" t="str">
        <f>I8</f>
        <v>BANCA XXXX</v>
      </c>
      <c r="J1193" s="698"/>
      <c r="K1193" s="696" t="str">
        <f>K8</f>
        <v>BANCA Agricola pop</v>
      </c>
      <c r="L1193" s="696"/>
      <c r="M1193" s="692" t="s">
        <v>7</v>
      </c>
      <c r="N1193" s="505"/>
      <c r="O1193" s="505"/>
      <c r="Q1193" s="513"/>
      <c r="T1193" s="522" t="str">
        <f t="shared" si="508"/>
        <v>C A S S A</v>
      </c>
      <c r="U1193" s="523">
        <f t="shared" si="509"/>
        <v>0</v>
      </c>
      <c r="V1193" s="522" t="str">
        <f t="shared" si="510"/>
        <v>BANCA XXXX</v>
      </c>
      <c r="W1193" s="523">
        <f t="shared" si="511"/>
        <v>0</v>
      </c>
      <c r="X1193" s="522" t="str">
        <f t="shared" si="512"/>
        <v>BANCA Agricola pop</v>
      </c>
      <c r="Y1193" s="523">
        <f t="shared" si="513"/>
        <v>0</v>
      </c>
      <c r="AA1193" s="517"/>
      <c r="AB1193" s="517"/>
      <c r="AC1193" s="530"/>
      <c r="AE1193" s="519"/>
      <c r="AF1193" s="519"/>
      <c r="AH1193" s="499" t="str">
        <f t="shared" si="514"/>
        <v/>
      </c>
    </row>
    <row r="1194" spans="1:34" x14ac:dyDescent="0.2">
      <c r="A1194" s="704"/>
      <c r="B1194" s="705"/>
      <c r="C1194" s="705"/>
      <c r="D1194" s="705"/>
      <c r="E1194" s="705"/>
      <c r="F1194" s="705"/>
      <c r="G1194" s="152" t="s">
        <v>2</v>
      </c>
      <c r="H1194" s="152" t="s">
        <v>3</v>
      </c>
      <c r="I1194" s="152" t="s">
        <v>2</v>
      </c>
      <c r="J1194" s="152" t="s">
        <v>3</v>
      </c>
      <c r="K1194" s="152" t="s">
        <v>2</v>
      </c>
      <c r="L1194" s="152" t="s">
        <v>3</v>
      </c>
      <c r="M1194" s="693"/>
      <c r="N1194" s="505"/>
      <c r="O1194" s="505"/>
      <c r="Q1194" s="513"/>
      <c r="T1194" s="522" t="str">
        <f t="shared" si="508"/>
        <v>ENTRATE</v>
      </c>
      <c r="U1194" s="523" t="str">
        <f t="shared" si="509"/>
        <v>USCITE</v>
      </c>
      <c r="V1194" s="522" t="str">
        <f t="shared" si="510"/>
        <v>ENTRATE</v>
      </c>
      <c r="W1194" s="523" t="str">
        <f t="shared" si="511"/>
        <v>USCITE</v>
      </c>
      <c r="X1194" s="522" t="str">
        <f t="shared" si="512"/>
        <v>ENTRATE</v>
      </c>
      <c r="Y1194" s="523" t="str">
        <f t="shared" si="513"/>
        <v>USCITE</v>
      </c>
      <c r="AA1194" s="517"/>
      <c r="AB1194" s="517"/>
      <c r="AC1194" s="530"/>
      <c r="AE1194" s="519"/>
      <c r="AF1194" s="519"/>
      <c r="AH1194" s="499" t="str">
        <f t="shared" si="514"/>
        <v/>
      </c>
    </row>
    <row r="1195" spans="1:34" x14ac:dyDescent="0.2">
      <c r="A1195" s="694" t="s">
        <v>12</v>
      </c>
      <c r="B1195" s="695"/>
      <c r="C1195" s="695"/>
      <c r="D1195" s="695"/>
      <c r="E1195" s="695"/>
      <c r="F1195" s="695"/>
      <c r="G1195" s="153">
        <f t="shared" ref="G1195:L1195" si="526">SUM(G1166:G1191)</f>
        <v>0</v>
      </c>
      <c r="H1195" s="153">
        <f t="shared" si="526"/>
        <v>0</v>
      </c>
      <c r="I1195" s="153">
        <f t="shared" si="526"/>
        <v>0</v>
      </c>
      <c r="J1195" s="153">
        <f t="shared" si="526"/>
        <v>0</v>
      </c>
      <c r="K1195" s="153">
        <f t="shared" si="526"/>
        <v>0</v>
      </c>
      <c r="L1195" s="153">
        <f t="shared" si="526"/>
        <v>0</v>
      </c>
      <c r="M1195" s="154">
        <f>G1195-H1195+I1195-J1195+K1195-L1195</f>
        <v>0</v>
      </c>
      <c r="N1195" s="534"/>
      <c r="O1195" s="534"/>
      <c r="Q1195" s="513"/>
      <c r="T1195" s="522">
        <f t="shared" si="508"/>
        <v>0</v>
      </c>
      <c r="U1195" s="523">
        <f t="shared" si="509"/>
        <v>0</v>
      </c>
      <c r="V1195" s="522">
        <f t="shared" si="510"/>
        <v>0</v>
      </c>
      <c r="W1195" s="523">
        <f t="shared" si="511"/>
        <v>0</v>
      </c>
      <c r="X1195" s="522">
        <f t="shared" si="512"/>
        <v>0</v>
      </c>
      <c r="Y1195" s="523">
        <f t="shared" si="513"/>
        <v>0</v>
      </c>
      <c r="AA1195" s="517"/>
      <c r="AB1195" s="517"/>
      <c r="AC1195" s="530"/>
      <c r="AE1195" s="519"/>
      <c r="AF1195" s="519"/>
      <c r="AH1195" s="499" t="str">
        <f t="shared" si="514"/>
        <v/>
      </c>
    </row>
    <row r="1196" spans="1:34" x14ac:dyDescent="0.2">
      <c r="A1196" s="694" t="s">
        <v>14</v>
      </c>
      <c r="B1196" s="695"/>
      <c r="C1196" s="695"/>
      <c r="D1196" s="695"/>
      <c r="E1196" s="695"/>
      <c r="F1196" s="695"/>
      <c r="G1196" s="153">
        <f t="shared" ref="G1196:M1196" si="527">G1164</f>
        <v>434.24</v>
      </c>
      <c r="H1196" s="153">
        <f t="shared" si="527"/>
        <v>0</v>
      </c>
      <c r="I1196" s="153">
        <f t="shared" si="527"/>
        <v>17740.45</v>
      </c>
      <c r="J1196" s="153">
        <f t="shared" si="527"/>
        <v>29.94</v>
      </c>
      <c r="K1196" s="153">
        <f t="shared" si="527"/>
        <v>95.99</v>
      </c>
      <c r="L1196" s="153">
        <f t="shared" si="527"/>
        <v>0</v>
      </c>
      <c r="M1196" s="154">
        <f t="shared" si="527"/>
        <v>18240.740000000005</v>
      </c>
      <c r="N1196" s="534"/>
      <c r="O1196" s="534"/>
      <c r="Q1196" s="513"/>
      <c r="T1196" s="522">
        <f t="shared" si="508"/>
        <v>434.24</v>
      </c>
      <c r="U1196" s="523">
        <f t="shared" si="509"/>
        <v>0</v>
      </c>
      <c r="V1196" s="522">
        <f t="shared" si="510"/>
        <v>17740.45</v>
      </c>
      <c r="W1196" s="523">
        <f t="shared" si="511"/>
        <v>29.94</v>
      </c>
      <c r="X1196" s="522">
        <f t="shared" si="512"/>
        <v>95.99</v>
      </c>
      <c r="Y1196" s="523">
        <f t="shared" si="513"/>
        <v>0</v>
      </c>
      <c r="AA1196" s="517"/>
      <c r="AB1196" s="517"/>
      <c r="AC1196" s="530"/>
      <c r="AE1196" s="519"/>
      <c r="AF1196" s="519"/>
      <c r="AH1196" s="499" t="str">
        <f t="shared" si="514"/>
        <v/>
      </c>
    </row>
    <row r="1197" spans="1:34" x14ac:dyDescent="0.2">
      <c r="A1197" s="700" t="s">
        <v>13</v>
      </c>
      <c r="B1197" s="701"/>
      <c r="C1197" s="701"/>
      <c r="D1197" s="701"/>
      <c r="E1197" s="701"/>
      <c r="F1197" s="701"/>
      <c r="G1197" s="153">
        <f t="shared" ref="G1197:M1197" si="528">G1195+G1196</f>
        <v>434.24</v>
      </c>
      <c r="H1197" s="153">
        <f t="shared" si="528"/>
        <v>0</v>
      </c>
      <c r="I1197" s="153">
        <f t="shared" si="528"/>
        <v>17740.45</v>
      </c>
      <c r="J1197" s="153">
        <f t="shared" si="528"/>
        <v>29.94</v>
      </c>
      <c r="K1197" s="153">
        <f t="shared" si="528"/>
        <v>95.99</v>
      </c>
      <c r="L1197" s="153">
        <f t="shared" si="528"/>
        <v>0</v>
      </c>
      <c r="M1197" s="154">
        <f t="shared" si="528"/>
        <v>18240.740000000005</v>
      </c>
      <c r="N1197" s="534"/>
      <c r="O1197" s="534"/>
      <c r="Q1197" s="513"/>
      <c r="T1197" s="522">
        <f t="shared" si="508"/>
        <v>434.24</v>
      </c>
      <c r="U1197" s="523">
        <f t="shared" si="509"/>
        <v>0</v>
      </c>
      <c r="V1197" s="522">
        <f t="shared" si="510"/>
        <v>17740.45</v>
      </c>
      <c r="W1197" s="523">
        <f t="shared" si="511"/>
        <v>29.94</v>
      </c>
      <c r="X1197" s="522">
        <f t="shared" si="512"/>
        <v>95.99</v>
      </c>
      <c r="Y1197" s="523">
        <f t="shared" si="513"/>
        <v>0</v>
      </c>
      <c r="AA1197" s="517"/>
      <c r="AB1197" s="517"/>
      <c r="AC1197" s="530"/>
      <c r="AE1197" s="519"/>
      <c r="AF1197" s="519"/>
      <c r="AH1197" s="499" t="str">
        <f t="shared" si="514"/>
        <v/>
      </c>
    </row>
    <row r="1198" spans="1:34" ht="13.5" thickBot="1" x14ac:dyDescent="0.25">
      <c r="A1198" s="706" t="s">
        <v>16</v>
      </c>
      <c r="B1198" s="707"/>
      <c r="C1198" s="707"/>
      <c r="D1198" s="707"/>
      <c r="E1198" s="707"/>
      <c r="F1198" s="707"/>
      <c r="G1198" s="699">
        <f>G1197-H1197</f>
        <v>434.24</v>
      </c>
      <c r="H1198" s="699"/>
      <c r="I1198" s="699">
        <f>I1197-J1197</f>
        <v>17710.510000000002</v>
      </c>
      <c r="J1198" s="699"/>
      <c r="K1198" s="699">
        <f>K1197-L1197</f>
        <v>95.99</v>
      </c>
      <c r="L1198" s="699"/>
      <c r="M1198" s="155">
        <f>G1198+I1198+K1198</f>
        <v>18240.740000000005</v>
      </c>
      <c r="N1198" s="536"/>
      <c r="O1198" s="536"/>
      <c r="Q1198" s="513"/>
      <c r="T1198" s="522">
        <f t="shared" si="508"/>
        <v>434.24</v>
      </c>
      <c r="U1198" s="523">
        <f t="shared" si="509"/>
        <v>0</v>
      </c>
      <c r="V1198" s="522">
        <f t="shared" si="510"/>
        <v>17710.510000000002</v>
      </c>
      <c r="W1198" s="523">
        <f t="shared" si="511"/>
        <v>0</v>
      </c>
      <c r="X1198" s="522">
        <f t="shared" si="512"/>
        <v>95.99</v>
      </c>
      <c r="Y1198" s="523">
        <f t="shared" si="513"/>
        <v>0</v>
      </c>
      <c r="AA1198" s="517"/>
      <c r="AB1198" s="517"/>
      <c r="AC1198" s="530"/>
      <c r="AE1198" s="519"/>
      <c r="AF1198" s="519"/>
      <c r="AH1198" s="499" t="str">
        <f t="shared" si="514"/>
        <v/>
      </c>
    </row>
    <row r="1199" spans="1:34" ht="13.5" thickTop="1" x14ac:dyDescent="0.2">
      <c r="A1199" s="160"/>
      <c r="B1199" s="156" t="str">
        <f>IF(Q1199&gt;0.00001,B1191+1,"")</f>
        <v/>
      </c>
      <c r="C1199" s="128" t="b">
        <f t="shared" ref="C1199:C1224" si="529">IF(G1199+I1199+K1199&gt;0,"e",IF(H1199+J1199+L1199&gt;0,"u",IF(G1199+H1199+I1199+J1199+K1199+L1199&lt;0,"")))</f>
        <v>0</v>
      </c>
      <c r="D1199" s="161"/>
      <c r="E1199" s="143" t="b">
        <f t="shared" ref="E1199:E1224" si="530">IF(Q1199&gt;0.0001,1)</f>
        <v>0</v>
      </c>
      <c r="F1199" s="137" t="str">
        <f t="shared" ref="F1199:F1224" si="531">AH1199</f>
        <v/>
      </c>
      <c r="G1199" s="157"/>
      <c r="H1199" s="158"/>
      <c r="I1199" s="157"/>
      <c r="J1199" s="158"/>
      <c r="K1199" s="157"/>
      <c r="L1199" s="158"/>
      <c r="M1199" s="159" t="str">
        <f t="shared" ref="M1199:M1224" si="532">IF(SUM(G1199:L1199)&gt;0.00001,M1198+G1199-H1199+I1199-J1199+K1199-L1199,"")</f>
        <v/>
      </c>
      <c r="N1199" s="534"/>
      <c r="O1199" s="534"/>
      <c r="Q1199" s="513">
        <f t="shared" ref="Q1199:Q1224" si="533">SUM(G1199:L1199)</f>
        <v>0</v>
      </c>
      <c r="R1199" s="499" t="str">
        <f t="shared" ref="R1199:R1224" si="534">LEFT(F1199,2)</f>
        <v/>
      </c>
      <c r="T1199" s="522">
        <f t="shared" si="508"/>
        <v>0</v>
      </c>
      <c r="U1199" s="523">
        <f t="shared" si="509"/>
        <v>0</v>
      </c>
      <c r="V1199" s="522">
        <f t="shared" si="510"/>
        <v>0</v>
      </c>
      <c r="W1199" s="523">
        <f t="shared" si="511"/>
        <v>0</v>
      </c>
      <c r="X1199" s="522">
        <f t="shared" si="512"/>
        <v>0</v>
      </c>
      <c r="Y1199" s="523">
        <f t="shared" si="513"/>
        <v>0</v>
      </c>
      <c r="AA1199" s="517"/>
      <c r="AB1199" s="517" t="e">
        <f t="shared" ref="AB1199:AB1224" si="535">$AA$11+M1199</f>
        <v>#VALUE!</v>
      </c>
      <c r="AC1199" s="524"/>
      <c r="AE1199" s="519"/>
      <c r="AF1199" s="519"/>
      <c r="AH1199" s="499" t="str">
        <f t="shared" si="514"/>
        <v/>
      </c>
    </row>
    <row r="1200" spans="1:34" x14ac:dyDescent="0.2">
      <c r="A1200" s="134"/>
      <c r="B1200" s="135" t="str">
        <f t="shared" ref="B1200:B1224" si="536">IF(Q1200&gt;0.00001,B1199+1,"")</f>
        <v/>
      </c>
      <c r="C1200" s="128" t="b">
        <f t="shared" si="529"/>
        <v>0</v>
      </c>
      <c r="D1200" s="136"/>
      <c r="E1200" s="143" t="b">
        <f t="shared" si="530"/>
        <v>0</v>
      </c>
      <c r="F1200" s="137" t="str">
        <f t="shared" si="531"/>
        <v/>
      </c>
      <c r="G1200" s="138"/>
      <c r="H1200" s="139"/>
      <c r="I1200" s="138"/>
      <c r="J1200" s="139"/>
      <c r="K1200" s="138"/>
      <c r="L1200" s="139"/>
      <c r="M1200" s="140" t="str">
        <f t="shared" si="532"/>
        <v/>
      </c>
      <c r="N1200" s="534"/>
      <c r="O1200" s="534"/>
      <c r="Q1200" s="513">
        <f t="shared" si="533"/>
        <v>0</v>
      </c>
      <c r="R1200" s="499" t="str">
        <f t="shared" si="534"/>
        <v/>
      </c>
      <c r="T1200" s="522">
        <f t="shared" si="508"/>
        <v>0</v>
      </c>
      <c r="U1200" s="523">
        <f t="shared" si="509"/>
        <v>0</v>
      </c>
      <c r="V1200" s="522">
        <f t="shared" si="510"/>
        <v>0</v>
      </c>
      <c r="W1200" s="523">
        <f t="shared" si="511"/>
        <v>0</v>
      </c>
      <c r="X1200" s="522">
        <f t="shared" si="512"/>
        <v>0</v>
      </c>
      <c r="Y1200" s="523">
        <f t="shared" si="513"/>
        <v>0</v>
      </c>
      <c r="AA1200" s="517"/>
      <c r="AB1200" s="517" t="e">
        <f t="shared" si="535"/>
        <v>#VALUE!</v>
      </c>
      <c r="AC1200" s="524"/>
      <c r="AE1200" s="519"/>
      <c r="AF1200" s="519"/>
      <c r="AH1200" s="499" t="str">
        <f t="shared" si="514"/>
        <v/>
      </c>
    </row>
    <row r="1201" spans="1:34" x14ac:dyDescent="0.2">
      <c r="A1201" s="134"/>
      <c r="B1201" s="135" t="str">
        <f t="shared" si="536"/>
        <v/>
      </c>
      <c r="C1201" s="128" t="b">
        <f t="shared" si="529"/>
        <v>0</v>
      </c>
      <c r="D1201" s="136"/>
      <c r="E1201" s="143" t="b">
        <f t="shared" si="530"/>
        <v>0</v>
      </c>
      <c r="F1201" s="137" t="str">
        <f t="shared" si="531"/>
        <v/>
      </c>
      <c r="G1201" s="138"/>
      <c r="H1201" s="139"/>
      <c r="I1201" s="138"/>
      <c r="J1201" s="139"/>
      <c r="K1201" s="138"/>
      <c r="L1201" s="139"/>
      <c r="M1201" s="140" t="str">
        <f t="shared" si="532"/>
        <v/>
      </c>
      <c r="N1201" s="534"/>
      <c r="O1201" s="534"/>
      <c r="Q1201" s="513">
        <f t="shared" si="533"/>
        <v>0</v>
      </c>
      <c r="R1201" s="499" t="str">
        <f t="shared" si="534"/>
        <v/>
      </c>
      <c r="T1201" s="522">
        <f t="shared" si="508"/>
        <v>0</v>
      </c>
      <c r="U1201" s="523">
        <f t="shared" si="509"/>
        <v>0</v>
      </c>
      <c r="V1201" s="522">
        <f t="shared" si="510"/>
        <v>0</v>
      </c>
      <c r="W1201" s="523">
        <f t="shared" si="511"/>
        <v>0</v>
      </c>
      <c r="X1201" s="522">
        <f t="shared" si="512"/>
        <v>0</v>
      </c>
      <c r="Y1201" s="523">
        <f t="shared" si="513"/>
        <v>0</v>
      </c>
      <c r="AA1201" s="517"/>
      <c r="AB1201" s="517" t="e">
        <f t="shared" si="535"/>
        <v>#VALUE!</v>
      </c>
      <c r="AC1201" s="524"/>
      <c r="AE1201" s="519"/>
      <c r="AF1201" s="519"/>
      <c r="AH1201" s="499" t="str">
        <f t="shared" si="514"/>
        <v/>
      </c>
    </row>
    <row r="1202" spans="1:34" x14ac:dyDescent="0.2">
      <c r="A1202" s="134"/>
      <c r="B1202" s="135" t="str">
        <f t="shared" si="536"/>
        <v/>
      </c>
      <c r="C1202" s="128" t="b">
        <f t="shared" si="529"/>
        <v>0</v>
      </c>
      <c r="D1202" s="136"/>
      <c r="E1202" s="143" t="b">
        <f t="shared" si="530"/>
        <v>0</v>
      </c>
      <c r="F1202" s="137" t="str">
        <f t="shared" si="531"/>
        <v/>
      </c>
      <c r="G1202" s="138"/>
      <c r="H1202" s="139"/>
      <c r="I1202" s="138"/>
      <c r="J1202" s="139"/>
      <c r="K1202" s="138"/>
      <c r="L1202" s="139"/>
      <c r="M1202" s="140" t="str">
        <f t="shared" si="532"/>
        <v/>
      </c>
      <c r="N1202" s="534"/>
      <c r="O1202" s="534"/>
      <c r="Q1202" s="513">
        <f t="shared" si="533"/>
        <v>0</v>
      </c>
      <c r="R1202" s="499" t="str">
        <f t="shared" si="534"/>
        <v/>
      </c>
      <c r="T1202" s="522">
        <f t="shared" si="508"/>
        <v>0</v>
      </c>
      <c r="U1202" s="523">
        <f t="shared" si="509"/>
        <v>0</v>
      </c>
      <c r="V1202" s="522">
        <f t="shared" si="510"/>
        <v>0</v>
      </c>
      <c r="W1202" s="523">
        <f t="shared" si="511"/>
        <v>0</v>
      </c>
      <c r="X1202" s="522">
        <f t="shared" si="512"/>
        <v>0</v>
      </c>
      <c r="Y1202" s="523">
        <f t="shared" si="513"/>
        <v>0</v>
      </c>
      <c r="AA1202" s="517"/>
      <c r="AB1202" s="517" t="e">
        <f t="shared" si="535"/>
        <v>#VALUE!</v>
      </c>
      <c r="AC1202" s="524"/>
      <c r="AE1202" s="519"/>
      <c r="AF1202" s="519"/>
      <c r="AH1202" s="499" t="str">
        <f t="shared" si="514"/>
        <v/>
      </c>
    </row>
    <row r="1203" spans="1:34" x14ac:dyDescent="0.2">
      <c r="A1203" s="134"/>
      <c r="B1203" s="135" t="str">
        <f t="shared" si="536"/>
        <v/>
      </c>
      <c r="C1203" s="128" t="b">
        <f t="shared" si="529"/>
        <v>0</v>
      </c>
      <c r="D1203" s="136"/>
      <c r="E1203" s="143" t="b">
        <f t="shared" si="530"/>
        <v>0</v>
      </c>
      <c r="F1203" s="137" t="str">
        <f t="shared" si="531"/>
        <v/>
      </c>
      <c r="G1203" s="138"/>
      <c r="H1203" s="139"/>
      <c r="I1203" s="138"/>
      <c r="J1203" s="139"/>
      <c r="K1203" s="138"/>
      <c r="L1203" s="139"/>
      <c r="M1203" s="140" t="str">
        <f t="shared" si="532"/>
        <v/>
      </c>
      <c r="N1203" s="534"/>
      <c r="O1203" s="534"/>
      <c r="Q1203" s="513">
        <f t="shared" si="533"/>
        <v>0</v>
      </c>
      <c r="R1203" s="499" t="str">
        <f t="shared" si="534"/>
        <v/>
      </c>
      <c r="T1203" s="522">
        <f t="shared" si="508"/>
        <v>0</v>
      </c>
      <c r="U1203" s="523">
        <f t="shared" si="509"/>
        <v>0</v>
      </c>
      <c r="V1203" s="522">
        <f t="shared" si="510"/>
        <v>0</v>
      </c>
      <c r="W1203" s="523">
        <f t="shared" si="511"/>
        <v>0</v>
      </c>
      <c r="X1203" s="522">
        <f t="shared" si="512"/>
        <v>0</v>
      </c>
      <c r="Y1203" s="523">
        <f t="shared" si="513"/>
        <v>0</v>
      </c>
      <c r="AA1203" s="517"/>
      <c r="AB1203" s="517" t="e">
        <f t="shared" si="535"/>
        <v>#VALUE!</v>
      </c>
      <c r="AC1203" s="524"/>
      <c r="AE1203" s="519"/>
      <c r="AF1203" s="519"/>
      <c r="AH1203" s="499" t="str">
        <f t="shared" si="514"/>
        <v/>
      </c>
    </row>
    <row r="1204" spans="1:34" x14ac:dyDescent="0.2">
      <c r="A1204" s="134"/>
      <c r="B1204" s="135" t="str">
        <f t="shared" si="536"/>
        <v/>
      </c>
      <c r="C1204" s="128" t="b">
        <f t="shared" si="529"/>
        <v>0</v>
      </c>
      <c r="D1204" s="136"/>
      <c r="E1204" s="143" t="b">
        <f t="shared" si="530"/>
        <v>0</v>
      </c>
      <c r="F1204" s="137" t="str">
        <f t="shared" si="531"/>
        <v/>
      </c>
      <c r="G1204" s="138"/>
      <c r="H1204" s="139"/>
      <c r="I1204" s="138"/>
      <c r="J1204" s="139"/>
      <c r="K1204" s="138"/>
      <c r="L1204" s="139"/>
      <c r="M1204" s="140" t="str">
        <f t="shared" si="532"/>
        <v/>
      </c>
      <c r="N1204" s="534"/>
      <c r="O1204" s="534"/>
      <c r="Q1204" s="513">
        <f t="shared" si="533"/>
        <v>0</v>
      </c>
      <c r="R1204" s="499" t="str">
        <f t="shared" si="534"/>
        <v/>
      </c>
      <c r="T1204" s="522">
        <f t="shared" si="508"/>
        <v>0</v>
      </c>
      <c r="U1204" s="523">
        <f t="shared" si="509"/>
        <v>0</v>
      </c>
      <c r="V1204" s="522">
        <f t="shared" si="510"/>
        <v>0</v>
      </c>
      <c r="W1204" s="523">
        <f t="shared" si="511"/>
        <v>0</v>
      </c>
      <c r="X1204" s="522">
        <f t="shared" si="512"/>
        <v>0</v>
      </c>
      <c r="Y1204" s="523">
        <f t="shared" si="513"/>
        <v>0</v>
      </c>
      <c r="AA1204" s="517"/>
      <c r="AB1204" s="517" t="e">
        <f t="shared" si="535"/>
        <v>#VALUE!</v>
      </c>
      <c r="AC1204" s="524"/>
      <c r="AE1204" s="519"/>
      <c r="AF1204" s="519"/>
      <c r="AH1204" s="499" t="str">
        <f t="shared" si="514"/>
        <v/>
      </c>
    </row>
    <row r="1205" spans="1:34" x14ac:dyDescent="0.2">
      <c r="A1205" s="134"/>
      <c r="B1205" s="135" t="str">
        <f t="shared" si="536"/>
        <v/>
      </c>
      <c r="C1205" s="128" t="b">
        <f t="shared" si="529"/>
        <v>0</v>
      </c>
      <c r="D1205" s="136"/>
      <c r="E1205" s="143" t="b">
        <f t="shared" si="530"/>
        <v>0</v>
      </c>
      <c r="F1205" s="137" t="str">
        <f t="shared" si="531"/>
        <v/>
      </c>
      <c r="G1205" s="138"/>
      <c r="H1205" s="139"/>
      <c r="I1205" s="138"/>
      <c r="J1205" s="139"/>
      <c r="K1205" s="138"/>
      <c r="L1205" s="139"/>
      <c r="M1205" s="140" t="str">
        <f t="shared" si="532"/>
        <v/>
      </c>
      <c r="N1205" s="534"/>
      <c r="O1205" s="534"/>
      <c r="Q1205" s="513">
        <f t="shared" si="533"/>
        <v>0</v>
      </c>
      <c r="R1205" s="499" t="str">
        <f t="shared" si="534"/>
        <v/>
      </c>
      <c r="T1205" s="522">
        <f t="shared" si="508"/>
        <v>0</v>
      </c>
      <c r="U1205" s="523">
        <f t="shared" si="509"/>
        <v>0</v>
      </c>
      <c r="V1205" s="522">
        <f t="shared" si="510"/>
        <v>0</v>
      </c>
      <c r="W1205" s="523">
        <f t="shared" si="511"/>
        <v>0</v>
      </c>
      <c r="X1205" s="522">
        <f t="shared" si="512"/>
        <v>0</v>
      </c>
      <c r="Y1205" s="523">
        <f t="shared" si="513"/>
        <v>0</v>
      </c>
      <c r="AA1205" s="517"/>
      <c r="AB1205" s="517" t="e">
        <f t="shared" si="535"/>
        <v>#VALUE!</v>
      </c>
      <c r="AC1205" s="524"/>
      <c r="AE1205" s="519"/>
      <c r="AF1205" s="519"/>
      <c r="AH1205" s="499" t="str">
        <f t="shared" si="514"/>
        <v/>
      </c>
    </row>
    <row r="1206" spans="1:34" x14ac:dyDescent="0.2">
      <c r="A1206" s="134"/>
      <c r="B1206" s="135" t="str">
        <f t="shared" si="536"/>
        <v/>
      </c>
      <c r="C1206" s="128" t="b">
        <f t="shared" si="529"/>
        <v>0</v>
      </c>
      <c r="D1206" s="136"/>
      <c r="E1206" s="143" t="b">
        <f t="shared" si="530"/>
        <v>0</v>
      </c>
      <c r="F1206" s="137" t="str">
        <f t="shared" si="531"/>
        <v/>
      </c>
      <c r="G1206" s="138"/>
      <c r="H1206" s="139"/>
      <c r="I1206" s="138"/>
      <c r="J1206" s="139"/>
      <c r="K1206" s="138"/>
      <c r="L1206" s="139"/>
      <c r="M1206" s="140" t="str">
        <f t="shared" si="532"/>
        <v/>
      </c>
      <c r="N1206" s="534"/>
      <c r="O1206" s="534"/>
      <c r="Q1206" s="513">
        <f t="shared" si="533"/>
        <v>0</v>
      </c>
      <c r="R1206" s="499" t="str">
        <f t="shared" si="534"/>
        <v/>
      </c>
      <c r="T1206" s="522">
        <f t="shared" si="508"/>
        <v>0</v>
      </c>
      <c r="U1206" s="523">
        <f t="shared" si="509"/>
        <v>0</v>
      </c>
      <c r="V1206" s="522">
        <f t="shared" si="510"/>
        <v>0</v>
      </c>
      <c r="W1206" s="523">
        <f t="shared" si="511"/>
        <v>0</v>
      </c>
      <c r="X1206" s="522">
        <f t="shared" si="512"/>
        <v>0</v>
      </c>
      <c r="Y1206" s="523">
        <f t="shared" si="513"/>
        <v>0</v>
      </c>
      <c r="AA1206" s="517"/>
      <c r="AB1206" s="517" t="e">
        <f t="shared" si="535"/>
        <v>#VALUE!</v>
      </c>
      <c r="AC1206" s="524"/>
      <c r="AE1206" s="519"/>
      <c r="AF1206" s="519"/>
      <c r="AH1206" s="499" t="str">
        <f t="shared" si="514"/>
        <v/>
      </c>
    </row>
    <row r="1207" spans="1:34" x14ac:dyDescent="0.2">
      <c r="A1207" s="134"/>
      <c r="B1207" s="135" t="str">
        <f t="shared" si="536"/>
        <v/>
      </c>
      <c r="C1207" s="128" t="b">
        <f t="shared" si="529"/>
        <v>0</v>
      </c>
      <c r="D1207" s="136"/>
      <c r="E1207" s="143" t="b">
        <f t="shared" si="530"/>
        <v>0</v>
      </c>
      <c r="F1207" s="137" t="str">
        <f t="shared" si="531"/>
        <v/>
      </c>
      <c r="G1207" s="138"/>
      <c r="H1207" s="139"/>
      <c r="I1207" s="138"/>
      <c r="J1207" s="139"/>
      <c r="K1207" s="138"/>
      <c r="L1207" s="139"/>
      <c r="M1207" s="140" t="str">
        <f t="shared" si="532"/>
        <v/>
      </c>
      <c r="N1207" s="534"/>
      <c r="O1207" s="534"/>
      <c r="Q1207" s="513">
        <f t="shared" si="533"/>
        <v>0</v>
      </c>
      <c r="R1207" s="499" t="str">
        <f t="shared" si="534"/>
        <v/>
      </c>
      <c r="T1207" s="522">
        <f t="shared" si="508"/>
        <v>0</v>
      </c>
      <c r="U1207" s="523">
        <f t="shared" si="509"/>
        <v>0</v>
      </c>
      <c r="V1207" s="522">
        <f t="shared" si="510"/>
        <v>0</v>
      </c>
      <c r="W1207" s="523">
        <f t="shared" si="511"/>
        <v>0</v>
      </c>
      <c r="X1207" s="522">
        <f t="shared" si="512"/>
        <v>0</v>
      </c>
      <c r="Y1207" s="523">
        <f t="shared" si="513"/>
        <v>0</v>
      </c>
      <c r="AA1207" s="517"/>
      <c r="AB1207" s="517" t="e">
        <f t="shared" si="535"/>
        <v>#VALUE!</v>
      </c>
      <c r="AC1207" s="524"/>
      <c r="AE1207" s="519"/>
      <c r="AF1207" s="519"/>
      <c r="AH1207" s="499" t="str">
        <f t="shared" si="514"/>
        <v/>
      </c>
    </row>
    <row r="1208" spans="1:34" x14ac:dyDescent="0.2">
      <c r="A1208" s="134"/>
      <c r="B1208" s="135" t="str">
        <f t="shared" si="536"/>
        <v/>
      </c>
      <c r="C1208" s="128" t="b">
        <f t="shared" si="529"/>
        <v>0</v>
      </c>
      <c r="D1208" s="136"/>
      <c r="E1208" s="143" t="b">
        <f t="shared" si="530"/>
        <v>0</v>
      </c>
      <c r="F1208" s="137" t="str">
        <f t="shared" si="531"/>
        <v/>
      </c>
      <c r="G1208" s="138"/>
      <c r="H1208" s="139"/>
      <c r="I1208" s="138"/>
      <c r="J1208" s="139"/>
      <c r="K1208" s="138"/>
      <c r="L1208" s="139"/>
      <c r="M1208" s="140" t="str">
        <f t="shared" si="532"/>
        <v/>
      </c>
      <c r="N1208" s="534"/>
      <c r="O1208" s="534"/>
      <c r="Q1208" s="513">
        <f t="shared" si="533"/>
        <v>0</v>
      </c>
      <c r="R1208" s="499" t="str">
        <f t="shared" si="534"/>
        <v/>
      </c>
      <c r="T1208" s="522">
        <f t="shared" si="508"/>
        <v>0</v>
      </c>
      <c r="U1208" s="523">
        <f t="shared" si="509"/>
        <v>0</v>
      </c>
      <c r="V1208" s="522">
        <f t="shared" si="510"/>
        <v>0</v>
      </c>
      <c r="W1208" s="523">
        <f t="shared" si="511"/>
        <v>0</v>
      </c>
      <c r="X1208" s="522">
        <f t="shared" si="512"/>
        <v>0</v>
      </c>
      <c r="Y1208" s="523">
        <f t="shared" si="513"/>
        <v>0</v>
      </c>
      <c r="AA1208" s="517"/>
      <c r="AB1208" s="517" t="e">
        <f t="shared" si="535"/>
        <v>#VALUE!</v>
      </c>
      <c r="AC1208" s="524"/>
      <c r="AE1208" s="519"/>
      <c r="AF1208" s="519"/>
      <c r="AH1208" s="499" t="str">
        <f t="shared" si="514"/>
        <v/>
      </c>
    </row>
    <row r="1209" spans="1:34" x14ac:dyDescent="0.2">
      <c r="A1209" s="134"/>
      <c r="B1209" s="135" t="str">
        <f t="shared" si="536"/>
        <v/>
      </c>
      <c r="C1209" s="128" t="b">
        <f t="shared" si="529"/>
        <v>0</v>
      </c>
      <c r="D1209" s="136"/>
      <c r="E1209" s="143" t="b">
        <f t="shared" si="530"/>
        <v>0</v>
      </c>
      <c r="F1209" s="137" t="str">
        <f t="shared" si="531"/>
        <v/>
      </c>
      <c r="G1209" s="138"/>
      <c r="H1209" s="139"/>
      <c r="I1209" s="138"/>
      <c r="J1209" s="139"/>
      <c r="K1209" s="138"/>
      <c r="L1209" s="139"/>
      <c r="M1209" s="140" t="str">
        <f t="shared" si="532"/>
        <v/>
      </c>
      <c r="N1209" s="534"/>
      <c r="O1209" s="534"/>
      <c r="Q1209" s="513">
        <f t="shared" si="533"/>
        <v>0</v>
      </c>
      <c r="R1209" s="499" t="str">
        <f t="shared" si="534"/>
        <v/>
      </c>
      <c r="T1209" s="522">
        <f t="shared" si="508"/>
        <v>0</v>
      </c>
      <c r="U1209" s="523">
        <f t="shared" si="509"/>
        <v>0</v>
      </c>
      <c r="V1209" s="522">
        <f t="shared" si="510"/>
        <v>0</v>
      </c>
      <c r="W1209" s="523">
        <f t="shared" si="511"/>
        <v>0</v>
      </c>
      <c r="X1209" s="522">
        <f t="shared" si="512"/>
        <v>0</v>
      </c>
      <c r="Y1209" s="523">
        <f t="shared" si="513"/>
        <v>0</v>
      </c>
      <c r="AA1209" s="517"/>
      <c r="AB1209" s="517" t="e">
        <f t="shared" si="535"/>
        <v>#VALUE!</v>
      </c>
      <c r="AC1209" s="524"/>
      <c r="AE1209" s="519"/>
      <c r="AF1209" s="519"/>
      <c r="AH1209" s="499" t="str">
        <f t="shared" si="514"/>
        <v/>
      </c>
    </row>
    <row r="1210" spans="1:34" x14ac:dyDescent="0.2">
      <c r="A1210" s="134"/>
      <c r="B1210" s="135" t="str">
        <f t="shared" si="536"/>
        <v/>
      </c>
      <c r="C1210" s="128" t="b">
        <f t="shared" si="529"/>
        <v>0</v>
      </c>
      <c r="D1210" s="136"/>
      <c r="E1210" s="143" t="b">
        <f t="shared" si="530"/>
        <v>0</v>
      </c>
      <c r="F1210" s="137" t="str">
        <f t="shared" si="531"/>
        <v/>
      </c>
      <c r="G1210" s="138"/>
      <c r="H1210" s="139"/>
      <c r="I1210" s="138"/>
      <c r="J1210" s="139"/>
      <c r="K1210" s="138"/>
      <c r="L1210" s="139"/>
      <c r="M1210" s="140" t="str">
        <f t="shared" si="532"/>
        <v/>
      </c>
      <c r="N1210" s="534"/>
      <c r="O1210" s="534"/>
      <c r="Q1210" s="513">
        <f t="shared" si="533"/>
        <v>0</v>
      </c>
      <c r="R1210" s="499" t="str">
        <f t="shared" si="534"/>
        <v/>
      </c>
      <c r="T1210" s="522">
        <f t="shared" si="508"/>
        <v>0</v>
      </c>
      <c r="U1210" s="523">
        <f t="shared" si="509"/>
        <v>0</v>
      </c>
      <c r="V1210" s="522">
        <f t="shared" si="510"/>
        <v>0</v>
      </c>
      <c r="W1210" s="523">
        <f t="shared" si="511"/>
        <v>0</v>
      </c>
      <c r="X1210" s="522">
        <f t="shared" si="512"/>
        <v>0</v>
      </c>
      <c r="Y1210" s="523">
        <f t="shared" si="513"/>
        <v>0</v>
      </c>
      <c r="AA1210" s="517"/>
      <c r="AB1210" s="517" t="e">
        <f t="shared" si="535"/>
        <v>#VALUE!</v>
      </c>
      <c r="AC1210" s="524"/>
      <c r="AE1210" s="519"/>
      <c r="AF1210" s="519"/>
      <c r="AH1210" s="499" t="str">
        <f t="shared" si="514"/>
        <v/>
      </c>
    </row>
    <row r="1211" spans="1:34" x14ac:dyDescent="0.2">
      <c r="A1211" s="134"/>
      <c r="B1211" s="135" t="str">
        <f t="shared" si="536"/>
        <v/>
      </c>
      <c r="C1211" s="128" t="b">
        <f t="shared" si="529"/>
        <v>0</v>
      </c>
      <c r="D1211" s="136"/>
      <c r="E1211" s="143" t="b">
        <f t="shared" si="530"/>
        <v>0</v>
      </c>
      <c r="F1211" s="137" t="str">
        <f t="shared" si="531"/>
        <v/>
      </c>
      <c r="G1211" s="138"/>
      <c r="H1211" s="139"/>
      <c r="I1211" s="138"/>
      <c r="J1211" s="139"/>
      <c r="K1211" s="138"/>
      <c r="L1211" s="139"/>
      <c r="M1211" s="140" t="str">
        <f t="shared" si="532"/>
        <v/>
      </c>
      <c r="N1211" s="534"/>
      <c r="O1211" s="534"/>
      <c r="Q1211" s="513">
        <f t="shared" si="533"/>
        <v>0</v>
      </c>
      <c r="R1211" s="499" t="str">
        <f t="shared" si="534"/>
        <v/>
      </c>
      <c r="T1211" s="522">
        <f t="shared" si="508"/>
        <v>0</v>
      </c>
      <c r="U1211" s="523">
        <f t="shared" si="509"/>
        <v>0</v>
      </c>
      <c r="V1211" s="522">
        <f t="shared" si="510"/>
        <v>0</v>
      </c>
      <c r="W1211" s="523">
        <f t="shared" si="511"/>
        <v>0</v>
      </c>
      <c r="X1211" s="522">
        <f t="shared" si="512"/>
        <v>0</v>
      </c>
      <c r="Y1211" s="523">
        <f t="shared" si="513"/>
        <v>0</v>
      </c>
      <c r="AA1211" s="517"/>
      <c r="AB1211" s="517" t="e">
        <f t="shared" si="535"/>
        <v>#VALUE!</v>
      </c>
      <c r="AC1211" s="524"/>
      <c r="AE1211" s="519"/>
      <c r="AF1211" s="519"/>
      <c r="AH1211" s="499" t="str">
        <f t="shared" si="514"/>
        <v/>
      </c>
    </row>
    <row r="1212" spans="1:34" x14ac:dyDescent="0.2">
      <c r="A1212" s="134"/>
      <c r="B1212" s="135" t="str">
        <f t="shared" si="536"/>
        <v/>
      </c>
      <c r="C1212" s="128" t="b">
        <f t="shared" si="529"/>
        <v>0</v>
      </c>
      <c r="D1212" s="136"/>
      <c r="E1212" s="143" t="b">
        <f t="shared" si="530"/>
        <v>0</v>
      </c>
      <c r="F1212" s="137" t="str">
        <f t="shared" si="531"/>
        <v/>
      </c>
      <c r="G1212" s="138"/>
      <c r="H1212" s="139"/>
      <c r="I1212" s="138"/>
      <c r="J1212" s="139"/>
      <c r="K1212" s="138"/>
      <c r="L1212" s="139"/>
      <c r="M1212" s="140" t="str">
        <f t="shared" si="532"/>
        <v/>
      </c>
      <c r="N1212" s="534"/>
      <c r="O1212" s="534"/>
      <c r="Q1212" s="513">
        <f t="shared" si="533"/>
        <v>0</v>
      </c>
      <c r="R1212" s="499" t="str">
        <f t="shared" si="534"/>
        <v/>
      </c>
      <c r="T1212" s="522">
        <f t="shared" si="508"/>
        <v>0</v>
      </c>
      <c r="U1212" s="523">
        <f t="shared" si="509"/>
        <v>0</v>
      </c>
      <c r="V1212" s="522">
        <f t="shared" si="510"/>
        <v>0</v>
      </c>
      <c r="W1212" s="523">
        <f t="shared" si="511"/>
        <v>0</v>
      </c>
      <c r="X1212" s="522">
        <f t="shared" si="512"/>
        <v>0</v>
      </c>
      <c r="Y1212" s="523">
        <f t="shared" si="513"/>
        <v>0</v>
      </c>
      <c r="AA1212" s="517"/>
      <c r="AB1212" s="517" t="e">
        <f t="shared" si="535"/>
        <v>#VALUE!</v>
      </c>
      <c r="AC1212" s="524"/>
      <c r="AE1212" s="519"/>
      <c r="AF1212" s="519"/>
      <c r="AH1212" s="499" t="str">
        <f t="shared" si="514"/>
        <v/>
      </c>
    </row>
    <row r="1213" spans="1:34" x14ac:dyDescent="0.2">
      <c r="A1213" s="134"/>
      <c r="B1213" s="135" t="str">
        <f t="shared" si="536"/>
        <v/>
      </c>
      <c r="C1213" s="128" t="b">
        <f t="shared" si="529"/>
        <v>0</v>
      </c>
      <c r="D1213" s="136"/>
      <c r="E1213" s="143" t="b">
        <f t="shared" si="530"/>
        <v>0</v>
      </c>
      <c r="F1213" s="137" t="str">
        <f t="shared" si="531"/>
        <v/>
      </c>
      <c r="G1213" s="138"/>
      <c r="H1213" s="139"/>
      <c r="I1213" s="138"/>
      <c r="J1213" s="139"/>
      <c r="K1213" s="138"/>
      <c r="L1213" s="139"/>
      <c r="M1213" s="140" t="str">
        <f t="shared" si="532"/>
        <v/>
      </c>
      <c r="N1213" s="534"/>
      <c r="O1213" s="534"/>
      <c r="Q1213" s="513">
        <f t="shared" si="533"/>
        <v>0</v>
      </c>
      <c r="R1213" s="499" t="str">
        <f t="shared" si="534"/>
        <v/>
      </c>
      <c r="T1213" s="522">
        <f t="shared" si="508"/>
        <v>0</v>
      </c>
      <c r="U1213" s="523">
        <f t="shared" si="509"/>
        <v>0</v>
      </c>
      <c r="V1213" s="522">
        <f t="shared" si="510"/>
        <v>0</v>
      </c>
      <c r="W1213" s="523">
        <f t="shared" si="511"/>
        <v>0</v>
      </c>
      <c r="X1213" s="522">
        <f t="shared" si="512"/>
        <v>0</v>
      </c>
      <c r="Y1213" s="523">
        <f t="shared" si="513"/>
        <v>0</v>
      </c>
      <c r="AA1213" s="517"/>
      <c r="AB1213" s="517" t="e">
        <f t="shared" si="535"/>
        <v>#VALUE!</v>
      </c>
      <c r="AC1213" s="524"/>
      <c r="AE1213" s="519"/>
      <c r="AF1213" s="519"/>
      <c r="AH1213" s="499" t="str">
        <f t="shared" si="514"/>
        <v/>
      </c>
    </row>
    <row r="1214" spans="1:34" x14ac:dyDescent="0.2">
      <c r="A1214" s="134"/>
      <c r="B1214" s="135" t="str">
        <f t="shared" si="536"/>
        <v/>
      </c>
      <c r="C1214" s="128" t="b">
        <f t="shared" si="529"/>
        <v>0</v>
      </c>
      <c r="D1214" s="136"/>
      <c r="E1214" s="143" t="b">
        <f t="shared" si="530"/>
        <v>0</v>
      </c>
      <c r="F1214" s="137" t="str">
        <f t="shared" si="531"/>
        <v/>
      </c>
      <c r="G1214" s="138"/>
      <c r="H1214" s="139"/>
      <c r="I1214" s="138"/>
      <c r="J1214" s="139"/>
      <c r="K1214" s="138"/>
      <c r="L1214" s="139"/>
      <c r="M1214" s="140" t="str">
        <f t="shared" si="532"/>
        <v/>
      </c>
      <c r="N1214" s="534"/>
      <c r="O1214" s="534"/>
      <c r="Q1214" s="513">
        <f t="shared" si="533"/>
        <v>0</v>
      </c>
      <c r="R1214" s="499" t="str">
        <f t="shared" si="534"/>
        <v/>
      </c>
      <c r="T1214" s="522">
        <f t="shared" si="508"/>
        <v>0</v>
      </c>
      <c r="U1214" s="523">
        <f t="shared" si="509"/>
        <v>0</v>
      </c>
      <c r="V1214" s="522">
        <f t="shared" si="510"/>
        <v>0</v>
      </c>
      <c r="W1214" s="523">
        <f t="shared" si="511"/>
        <v>0</v>
      </c>
      <c r="X1214" s="522">
        <f t="shared" si="512"/>
        <v>0</v>
      </c>
      <c r="Y1214" s="523">
        <f t="shared" si="513"/>
        <v>0</v>
      </c>
      <c r="AA1214" s="517"/>
      <c r="AB1214" s="517" t="e">
        <f t="shared" si="535"/>
        <v>#VALUE!</v>
      </c>
      <c r="AC1214" s="524"/>
      <c r="AE1214" s="519"/>
      <c r="AF1214" s="519"/>
      <c r="AH1214" s="499" t="str">
        <f t="shared" si="514"/>
        <v/>
      </c>
    </row>
    <row r="1215" spans="1:34" x14ac:dyDescent="0.2">
      <c r="A1215" s="134"/>
      <c r="B1215" s="135" t="str">
        <f t="shared" si="536"/>
        <v/>
      </c>
      <c r="C1215" s="128" t="b">
        <f t="shared" si="529"/>
        <v>0</v>
      </c>
      <c r="D1215" s="136"/>
      <c r="E1215" s="143" t="b">
        <f t="shared" si="530"/>
        <v>0</v>
      </c>
      <c r="F1215" s="137" t="str">
        <f t="shared" si="531"/>
        <v/>
      </c>
      <c r="G1215" s="138"/>
      <c r="H1215" s="139"/>
      <c r="I1215" s="138"/>
      <c r="J1215" s="139"/>
      <c r="K1215" s="138"/>
      <c r="L1215" s="139"/>
      <c r="M1215" s="140" t="str">
        <f t="shared" si="532"/>
        <v/>
      </c>
      <c r="N1215" s="534"/>
      <c r="O1215" s="534"/>
      <c r="Q1215" s="513">
        <f t="shared" si="533"/>
        <v>0</v>
      </c>
      <c r="R1215" s="499" t="str">
        <f t="shared" si="534"/>
        <v/>
      </c>
      <c r="T1215" s="522">
        <f t="shared" si="508"/>
        <v>0</v>
      </c>
      <c r="U1215" s="523">
        <f t="shared" si="509"/>
        <v>0</v>
      </c>
      <c r="V1215" s="522">
        <f t="shared" si="510"/>
        <v>0</v>
      </c>
      <c r="W1215" s="523">
        <f t="shared" si="511"/>
        <v>0</v>
      </c>
      <c r="X1215" s="522">
        <f t="shared" si="512"/>
        <v>0</v>
      </c>
      <c r="Y1215" s="523">
        <f t="shared" si="513"/>
        <v>0</v>
      </c>
      <c r="AA1215" s="517"/>
      <c r="AB1215" s="517" t="e">
        <f t="shared" si="535"/>
        <v>#VALUE!</v>
      </c>
      <c r="AC1215" s="524"/>
      <c r="AE1215" s="519"/>
      <c r="AF1215" s="519"/>
      <c r="AH1215" s="499" t="str">
        <f t="shared" si="514"/>
        <v/>
      </c>
    </row>
    <row r="1216" spans="1:34" x14ac:dyDescent="0.2">
      <c r="A1216" s="134"/>
      <c r="B1216" s="135" t="str">
        <f t="shared" si="536"/>
        <v/>
      </c>
      <c r="C1216" s="128" t="b">
        <f t="shared" si="529"/>
        <v>0</v>
      </c>
      <c r="D1216" s="136"/>
      <c r="E1216" s="143" t="b">
        <f t="shared" si="530"/>
        <v>0</v>
      </c>
      <c r="F1216" s="137" t="str">
        <f t="shared" si="531"/>
        <v/>
      </c>
      <c r="G1216" s="138"/>
      <c r="H1216" s="139"/>
      <c r="I1216" s="138"/>
      <c r="J1216" s="139"/>
      <c r="K1216" s="138"/>
      <c r="L1216" s="139"/>
      <c r="M1216" s="140" t="str">
        <f t="shared" si="532"/>
        <v/>
      </c>
      <c r="N1216" s="534"/>
      <c r="O1216" s="534"/>
      <c r="Q1216" s="513">
        <f t="shared" si="533"/>
        <v>0</v>
      </c>
      <c r="R1216" s="499" t="str">
        <f t="shared" si="534"/>
        <v/>
      </c>
      <c r="T1216" s="522">
        <f t="shared" si="508"/>
        <v>0</v>
      </c>
      <c r="U1216" s="523">
        <f t="shared" si="509"/>
        <v>0</v>
      </c>
      <c r="V1216" s="522">
        <f t="shared" si="510"/>
        <v>0</v>
      </c>
      <c r="W1216" s="523">
        <f t="shared" si="511"/>
        <v>0</v>
      </c>
      <c r="X1216" s="522">
        <f t="shared" si="512"/>
        <v>0</v>
      </c>
      <c r="Y1216" s="523">
        <f t="shared" si="513"/>
        <v>0</v>
      </c>
      <c r="AA1216" s="517"/>
      <c r="AB1216" s="517" t="e">
        <f t="shared" si="535"/>
        <v>#VALUE!</v>
      </c>
      <c r="AC1216" s="524"/>
      <c r="AE1216" s="519"/>
      <c r="AF1216" s="519"/>
      <c r="AH1216" s="499" t="str">
        <f t="shared" si="514"/>
        <v/>
      </c>
    </row>
    <row r="1217" spans="1:34" x14ac:dyDescent="0.2">
      <c r="A1217" s="134"/>
      <c r="B1217" s="135" t="str">
        <f t="shared" si="536"/>
        <v/>
      </c>
      <c r="C1217" s="128" t="b">
        <f t="shared" si="529"/>
        <v>0</v>
      </c>
      <c r="D1217" s="136"/>
      <c r="E1217" s="143" t="b">
        <f t="shared" si="530"/>
        <v>0</v>
      </c>
      <c r="F1217" s="137" t="str">
        <f t="shared" si="531"/>
        <v/>
      </c>
      <c r="G1217" s="138"/>
      <c r="H1217" s="139"/>
      <c r="I1217" s="138"/>
      <c r="J1217" s="139"/>
      <c r="K1217" s="138"/>
      <c r="L1217" s="139"/>
      <c r="M1217" s="140" t="str">
        <f t="shared" si="532"/>
        <v/>
      </c>
      <c r="N1217" s="534"/>
      <c r="O1217" s="534"/>
      <c r="Q1217" s="513">
        <f t="shared" si="533"/>
        <v>0</v>
      </c>
      <c r="R1217" s="499" t="str">
        <f t="shared" si="534"/>
        <v/>
      </c>
      <c r="T1217" s="522">
        <f t="shared" si="508"/>
        <v>0</v>
      </c>
      <c r="U1217" s="523">
        <f t="shared" si="509"/>
        <v>0</v>
      </c>
      <c r="V1217" s="522">
        <f t="shared" si="510"/>
        <v>0</v>
      </c>
      <c r="W1217" s="523">
        <f t="shared" si="511"/>
        <v>0</v>
      </c>
      <c r="X1217" s="522">
        <f t="shared" si="512"/>
        <v>0</v>
      </c>
      <c r="Y1217" s="523">
        <f t="shared" si="513"/>
        <v>0</v>
      </c>
      <c r="AA1217" s="517"/>
      <c r="AB1217" s="517" t="e">
        <f t="shared" si="535"/>
        <v>#VALUE!</v>
      </c>
      <c r="AC1217" s="524"/>
      <c r="AE1217" s="519"/>
      <c r="AF1217" s="519"/>
      <c r="AH1217" s="499" t="str">
        <f t="shared" si="514"/>
        <v/>
      </c>
    </row>
    <row r="1218" spans="1:34" x14ac:dyDescent="0.2">
      <c r="A1218" s="134"/>
      <c r="B1218" s="135" t="str">
        <f t="shared" si="536"/>
        <v/>
      </c>
      <c r="C1218" s="128" t="b">
        <f t="shared" si="529"/>
        <v>0</v>
      </c>
      <c r="D1218" s="136"/>
      <c r="E1218" s="143" t="b">
        <f t="shared" si="530"/>
        <v>0</v>
      </c>
      <c r="F1218" s="137" t="str">
        <f t="shared" si="531"/>
        <v/>
      </c>
      <c r="G1218" s="138"/>
      <c r="H1218" s="139"/>
      <c r="I1218" s="138"/>
      <c r="J1218" s="139"/>
      <c r="K1218" s="138"/>
      <c r="L1218" s="139"/>
      <c r="M1218" s="140" t="str">
        <f t="shared" si="532"/>
        <v/>
      </c>
      <c r="N1218" s="534"/>
      <c r="O1218" s="534"/>
      <c r="Q1218" s="513">
        <f t="shared" si="533"/>
        <v>0</v>
      </c>
      <c r="R1218" s="499" t="str">
        <f t="shared" si="534"/>
        <v/>
      </c>
      <c r="T1218" s="522">
        <f t="shared" si="508"/>
        <v>0</v>
      </c>
      <c r="U1218" s="523">
        <f t="shared" si="509"/>
        <v>0</v>
      </c>
      <c r="V1218" s="522">
        <f t="shared" si="510"/>
        <v>0</v>
      </c>
      <c r="W1218" s="523">
        <f t="shared" si="511"/>
        <v>0</v>
      </c>
      <c r="X1218" s="522">
        <f t="shared" si="512"/>
        <v>0</v>
      </c>
      <c r="Y1218" s="523">
        <f t="shared" si="513"/>
        <v>0</v>
      </c>
      <c r="AA1218" s="517"/>
      <c r="AB1218" s="517" t="e">
        <f t="shared" si="535"/>
        <v>#VALUE!</v>
      </c>
      <c r="AC1218" s="524"/>
      <c r="AE1218" s="519"/>
      <c r="AF1218" s="519"/>
      <c r="AH1218" s="499" t="str">
        <f t="shared" si="514"/>
        <v/>
      </c>
    </row>
    <row r="1219" spans="1:34" x14ac:dyDescent="0.2">
      <c r="A1219" s="134"/>
      <c r="B1219" s="135" t="str">
        <f t="shared" si="536"/>
        <v/>
      </c>
      <c r="C1219" s="128" t="b">
        <f t="shared" si="529"/>
        <v>0</v>
      </c>
      <c r="D1219" s="136"/>
      <c r="E1219" s="143" t="b">
        <f t="shared" si="530"/>
        <v>0</v>
      </c>
      <c r="F1219" s="137" t="str">
        <f t="shared" si="531"/>
        <v/>
      </c>
      <c r="G1219" s="138"/>
      <c r="H1219" s="139"/>
      <c r="I1219" s="138"/>
      <c r="J1219" s="139"/>
      <c r="K1219" s="138"/>
      <c r="L1219" s="139"/>
      <c r="M1219" s="140" t="str">
        <f t="shared" si="532"/>
        <v/>
      </c>
      <c r="N1219" s="534"/>
      <c r="O1219" s="534"/>
      <c r="Q1219" s="513">
        <f t="shared" si="533"/>
        <v>0</v>
      </c>
      <c r="R1219" s="499" t="str">
        <f t="shared" si="534"/>
        <v/>
      </c>
      <c r="T1219" s="522">
        <f t="shared" si="508"/>
        <v>0</v>
      </c>
      <c r="U1219" s="523">
        <f t="shared" si="509"/>
        <v>0</v>
      </c>
      <c r="V1219" s="522">
        <f t="shared" si="510"/>
        <v>0</v>
      </c>
      <c r="W1219" s="523">
        <f t="shared" si="511"/>
        <v>0</v>
      </c>
      <c r="X1219" s="522">
        <f t="shared" si="512"/>
        <v>0</v>
      </c>
      <c r="Y1219" s="523">
        <f t="shared" si="513"/>
        <v>0</v>
      </c>
      <c r="AA1219" s="517"/>
      <c r="AB1219" s="517" t="e">
        <f t="shared" si="535"/>
        <v>#VALUE!</v>
      </c>
      <c r="AC1219" s="524"/>
      <c r="AE1219" s="519"/>
      <c r="AF1219" s="519"/>
      <c r="AH1219" s="499" t="str">
        <f t="shared" si="514"/>
        <v/>
      </c>
    </row>
    <row r="1220" spans="1:34" x14ac:dyDescent="0.2">
      <c r="A1220" s="134"/>
      <c r="B1220" s="135" t="str">
        <f t="shared" si="536"/>
        <v/>
      </c>
      <c r="C1220" s="128" t="b">
        <f t="shared" si="529"/>
        <v>0</v>
      </c>
      <c r="D1220" s="136"/>
      <c r="E1220" s="143" t="b">
        <f t="shared" si="530"/>
        <v>0</v>
      </c>
      <c r="F1220" s="137" t="str">
        <f t="shared" si="531"/>
        <v/>
      </c>
      <c r="G1220" s="138"/>
      <c r="H1220" s="139"/>
      <c r="I1220" s="138"/>
      <c r="J1220" s="139"/>
      <c r="K1220" s="138"/>
      <c r="L1220" s="139"/>
      <c r="M1220" s="140" t="str">
        <f t="shared" si="532"/>
        <v/>
      </c>
      <c r="N1220" s="534"/>
      <c r="O1220" s="534"/>
      <c r="Q1220" s="513">
        <f t="shared" si="533"/>
        <v>0</v>
      </c>
      <c r="R1220" s="499" t="str">
        <f t="shared" si="534"/>
        <v/>
      </c>
      <c r="T1220" s="522">
        <f t="shared" ref="T1220:T1283" si="537">IF(R1220="ee",G1220,IF(R1220="-u",G1220,IF(R1220="",G1220,IF(R1220="ra",G1220,IF(R1220="pr",G1220,"")))))</f>
        <v>0</v>
      </c>
      <c r="U1220" s="523">
        <f t="shared" ref="U1220:U1283" si="538">IF(R1220="uu",H1220,IF(R1220="-e",H1220,IF(R1220="",H1220,IF(R1220="rp",H1220,IF(R1220="ve",H1220,"")))))</f>
        <v>0</v>
      </c>
      <c r="V1220" s="522">
        <f t="shared" ref="V1220:V1283" si="539">IF(R1220="ee",I1220,IF(R1220="-u",I1220,IF(R1220="",I1220,IF(R1220="ra",I1220,IF(R1220="ve",I1220,"")))))</f>
        <v>0</v>
      </c>
      <c r="W1220" s="523">
        <f t="shared" ref="W1220:W1283" si="540">IF(R1220="uu",J1220,IF(R1220="-e",J1220,IF(R1220="",J1220,IF(R1220="rp",J1220,IF(R1220="pr",J1220,"")))))</f>
        <v>0</v>
      </c>
      <c r="X1220" s="522">
        <f t="shared" ref="X1220:X1283" si="541">IF(R1220="ee",K1220,IF(R1220="-u",K1220,IF(R1220="",K1220,IF(R1220="ra",K1220,IF(R1220="ve",K1220,"")))))</f>
        <v>0</v>
      </c>
      <c r="Y1220" s="523">
        <f t="shared" ref="Y1220:Y1283" si="542">IF(R1220="uu",L1220,IF(R1220="-e",L1220,IF(R1220="",L1220,IF(R1220="rp",L1220,IF(R1220="pr",L1220,"")))))</f>
        <v>0</v>
      </c>
      <c r="AA1220" s="517"/>
      <c r="AB1220" s="517" t="e">
        <f t="shared" si="535"/>
        <v>#VALUE!</v>
      </c>
      <c r="AC1220" s="524"/>
      <c r="AE1220" s="519"/>
      <c r="AF1220" s="519"/>
      <c r="AH1220" s="499" t="str">
        <f t="shared" ref="AH1220:AH1283" si="543">LEFT($AC1220,4)</f>
        <v/>
      </c>
    </row>
    <row r="1221" spans="1:34" x14ac:dyDescent="0.2">
      <c r="A1221" s="134"/>
      <c r="B1221" s="135" t="str">
        <f t="shared" si="536"/>
        <v/>
      </c>
      <c r="C1221" s="128" t="b">
        <f t="shared" si="529"/>
        <v>0</v>
      </c>
      <c r="D1221" s="136"/>
      <c r="E1221" s="143" t="b">
        <f t="shared" si="530"/>
        <v>0</v>
      </c>
      <c r="F1221" s="137" t="str">
        <f t="shared" si="531"/>
        <v/>
      </c>
      <c r="G1221" s="138"/>
      <c r="H1221" s="139"/>
      <c r="I1221" s="138"/>
      <c r="J1221" s="139"/>
      <c r="K1221" s="138"/>
      <c r="L1221" s="139"/>
      <c r="M1221" s="140" t="str">
        <f t="shared" si="532"/>
        <v/>
      </c>
      <c r="N1221" s="534"/>
      <c r="O1221" s="534"/>
      <c r="Q1221" s="513">
        <f t="shared" si="533"/>
        <v>0</v>
      </c>
      <c r="R1221" s="499" t="str">
        <f t="shared" si="534"/>
        <v/>
      </c>
      <c r="T1221" s="522">
        <f t="shared" si="537"/>
        <v>0</v>
      </c>
      <c r="U1221" s="523">
        <f t="shared" si="538"/>
        <v>0</v>
      </c>
      <c r="V1221" s="522">
        <f t="shared" si="539"/>
        <v>0</v>
      </c>
      <c r="W1221" s="523">
        <f t="shared" si="540"/>
        <v>0</v>
      </c>
      <c r="X1221" s="522">
        <f t="shared" si="541"/>
        <v>0</v>
      </c>
      <c r="Y1221" s="523">
        <f t="shared" si="542"/>
        <v>0</v>
      </c>
      <c r="AA1221" s="517"/>
      <c r="AB1221" s="517" t="e">
        <f t="shared" si="535"/>
        <v>#VALUE!</v>
      </c>
      <c r="AC1221" s="524"/>
      <c r="AE1221" s="519"/>
      <c r="AF1221" s="519"/>
      <c r="AH1221" s="499" t="str">
        <f t="shared" si="543"/>
        <v/>
      </c>
    </row>
    <row r="1222" spans="1:34" x14ac:dyDescent="0.2">
      <c r="A1222" s="134"/>
      <c r="B1222" s="135" t="str">
        <f t="shared" si="536"/>
        <v/>
      </c>
      <c r="C1222" s="128" t="b">
        <f t="shared" si="529"/>
        <v>0</v>
      </c>
      <c r="D1222" s="136"/>
      <c r="E1222" s="143" t="b">
        <f t="shared" si="530"/>
        <v>0</v>
      </c>
      <c r="F1222" s="137" t="str">
        <f t="shared" si="531"/>
        <v/>
      </c>
      <c r="G1222" s="138"/>
      <c r="H1222" s="139"/>
      <c r="I1222" s="138"/>
      <c r="J1222" s="139"/>
      <c r="K1222" s="138"/>
      <c r="L1222" s="139"/>
      <c r="M1222" s="140" t="str">
        <f t="shared" si="532"/>
        <v/>
      </c>
      <c r="N1222" s="534"/>
      <c r="O1222" s="534"/>
      <c r="Q1222" s="513">
        <f t="shared" si="533"/>
        <v>0</v>
      </c>
      <c r="R1222" s="499" t="str">
        <f t="shared" si="534"/>
        <v/>
      </c>
      <c r="T1222" s="522">
        <f t="shared" si="537"/>
        <v>0</v>
      </c>
      <c r="U1222" s="523">
        <f t="shared" si="538"/>
        <v>0</v>
      </c>
      <c r="V1222" s="522">
        <f t="shared" si="539"/>
        <v>0</v>
      </c>
      <c r="W1222" s="523">
        <f t="shared" si="540"/>
        <v>0</v>
      </c>
      <c r="X1222" s="522">
        <f t="shared" si="541"/>
        <v>0</v>
      </c>
      <c r="Y1222" s="523">
        <f t="shared" si="542"/>
        <v>0</v>
      </c>
      <c r="AA1222" s="517"/>
      <c r="AB1222" s="517" t="e">
        <f t="shared" si="535"/>
        <v>#VALUE!</v>
      </c>
      <c r="AC1222" s="524"/>
      <c r="AE1222" s="519"/>
      <c r="AF1222" s="519"/>
      <c r="AH1222" s="499" t="str">
        <f t="shared" si="543"/>
        <v/>
      </c>
    </row>
    <row r="1223" spans="1:34" x14ac:dyDescent="0.2">
      <c r="A1223" s="134"/>
      <c r="B1223" s="135" t="str">
        <f t="shared" si="536"/>
        <v/>
      </c>
      <c r="C1223" s="128" t="b">
        <f t="shared" si="529"/>
        <v>0</v>
      </c>
      <c r="D1223" s="136"/>
      <c r="E1223" s="143" t="b">
        <f t="shared" si="530"/>
        <v>0</v>
      </c>
      <c r="F1223" s="137" t="str">
        <f t="shared" si="531"/>
        <v/>
      </c>
      <c r="G1223" s="138"/>
      <c r="H1223" s="139"/>
      <c r="I1223" s="138"/>
      <c r="J1223" s="139"/>
      <c r="K1223" s="138"/>
      <c r="L1223" s="139"/>
      <c r="M1223" s="140" t="str">
        <f t="shared" si="532"/>
        <v/>
      </c>
      <c r="N1223" s="534"/>
      <c r="O1223" s="534"/>
      <c r="Q1223" s="513">
        <f t="shared" si="533"/>
        <v>0</v>
      </c>
      <c r="R1223" s="499" t="str">
        <f t="shared" si="534"/>
        <v/>
      </c>
      <c r="T1223" s="522">
        <f t="shared" si="537"/>
        <v>0</v>
      </c>
      <c r="U1223" s="523">
        <f t="shared" si="538"/>
        <v>0</v>
      </c>
      <c r="V1223" s="522">
        <f t="shared" si="539"/>
        <v>0</v>
      </c>
      <c r="W1223" s="523">
        <f t="shared" si="540"/>
        <v>0</v>
      </c>
      <c r="X1223" s="522">
        <f t="shared" si="541"/>
        <v>0</v>
      </c>
      <c r="Y1223" s="523">
        <f t="shared" si="542"/>
        <v>0</v>
      </c>
      <c r="AA1223" s="517"/>
      <c r="AB1223" s="517" t="e">
        <f t="shared" si="535"/>
        <v>#VALUE!</v>
      </c>
      <c r="AC1223" s="524"/>
      <c r="AE1223" s="519"/>
      <c r="AF1223" s="519"/>
      <c r="AH1223" s="499" t="str">
        <f t="shared" si="543"/>
        <v/>
      </c>
    </row>
    <row r="1224" spans="1:34" ht="13.5" thickBot="1" x14ac:dyDescent="0.25">
      <c r="A1224" s="179"/>
      <c r="B1224" s="135" t="str">
        <f t="shared" si="536"/>
        <v/>
      </c>
      <c r="C1224" s="128" t="b">
        <f t="shared" si="529"/>
        <v>0</v>
      </c>
      <c r="D1224" s="180"/>
      <c r="E1224" s="143" t="b">
        <f t="shared" si="530"/>
        <v>0</v>
      </c>
      <c r="F1224" s="137" t="str">
        <f t="shared" si="531"/>
        <v/>
      </c>
      <c r="G1224" s="138"/>
      <c r="H1224" s="139"/>
      <c r="I1224" s="138"/>
      <c r="J1224" s="139"/>
      <c r="K1224" s="138"/>
      <c r="L1224" s="139"/>
      <c r="M1224" s="140" t="str">
        <f t="shared" si="532"/>
        <v/>
      </c>
      <c r="N1224" s="534"/>
      <c r="O1224" s="534"/>
      <c r="Q1224" s="513">
        <f t="shared" si="533"/>
        <v>0</v>
      </c>
      <c r="R1224" s="499" t="str">
        <f t="shared" si="534"/>
        <v/>
      </c>
      <c r="T1224" s="522">
        <f t="shared" si="537"/>
        <v>0</v>
      </c>
      <c r="U1224" s="523">
        <f t="shared" si="538"/>
        <v>0</v>
      </c>
      <c r="V1224" s="522">
        <f t="shared" si="539"/>
        <v>0</v>
      </c>
      <c r="W1224" s="523">
        <f t="shared" si="540"/>
        <v>0</v>
      </c>
      <c r="X1224" s="522">
        <f t="shared" si="541"/>
        <v>0</v>
      </c>
      <c r="Y1224" s="523">
        <f t="shared" si="542"/>
        <v>0</v>
      </c>
      <c r="AA1224" s="517"/>
      <c r="AB1224" s="517" t="e">
        <f t="shared" si="535"/>
        <v>#VALUE!</v>
      </c>
      <c r="AC1224" s="524"/>
      <c r="AE1224" s="519"/>
      <c r="AF1224" s="519"/>
      <c r="AH1224" s="499" t="str">
        <f t="shared" si="543"/>
        <v/>
      </c>
    </row>
    <row r="1225" spans="1:34" ht="14.25" thickTop="1" thickBot="1" x14ac:dyDescent="0.25">
      <c r="A1225" s="170"/>
      <c r="B1225" s="171"/>
      <c r="C1225" s="172"/>
      <c r="D1225" s="173"/>
      <c r="E1225" s="173"/>
      <c r="F1225" s="174"/>
      <c r="G1225" s="175"/>
      <c r="H1225" s="175"/>
      <c r="I1225" s="175"/>
      <c r="J1225" s="175"/>
      <c r="K1225" s="175"/>
      <c r="L1225" s="175"/>
      <c r="M1225" s="176" t="str">
        <f>IF(SUM(G1225:L1225)&gt;0.00001,M1224+G1225-H1225+K1225-L1225,"")</f>
        <v/>
      </c>
      <c r="N1225" s="534"/>
      <c r="O1225" s="534"/>
      <c r="Q1225" s="513"/>
      <c r="T1225" s="522">
        <f t="shared" si="537"/>
        <v>0</v>
      </c>
      <c r="U1225" s="523">
        <f t="shared" si="538"/>
        <v>0</v>
      </c>
      <c r="V1225" s="522">
        <f t="shared" si="539"/>
        <v>0</v>
      </c>
      <c r="W1225" s="523">
        <f t="shared" si="540"/>
        <v>0</v>
      </c>
      <c r="X1225" s="522">
        <f t="shared" si="541"/>
        <v>0</v>
      </c>
      <c r="Y1225" s="523">
        <f t="shared" si="542"/>
        <v>0</v>
      </c>
      <c r="AA1225" s="517"/>
      <c r="AB1225" s="517"/>
      <c r="AC1225" s="530"/>
      <c r="AE1225" s="519"/>
      <c r="AF1225" s="519"/>
      <c r="AH1225" s="499" t="str">
        <f t="shared" si="543"/>
        <v/>
      </c>
    </row>
    <row r="1226" spans="1:34" ht="13.5" thickTop="1" x14ac:dyDescent="0.2">
      <c r="A1226" s="702" t="s">
        <v>15</v>
      </c>
      <c r="B1226" s="703"/>
      <c r="C1226" s="703"/>
      <c r="D1226" s="703"/>
      <c r="E1226" s="703"/>
      <c r="F1226" s="703"/>
      <c r="G1226" s="708" t="s">
        <v>9</v>
      </c>
      <c r="H1226" s="708"/>
      <c r="I1226" s="697" t="str">
        <f>I8</f>
        <v>BANCA XXXX</v>
      </c>
      <c r="J1226" s="698"/>
      <c r="K1226" s="696" t="str">
        <f>K8</f>
        <v>BANCA Agricola pop</v>
      </c>
      <c r="L1226" s="696"/>
      <c r="M1226" s="692" t="s">
        <v>7</v>
      </c>
      <c r="N1226" s="505"/>
      <c r="O1226" s="505"/>
      <c r="Q1226" s="513"/>
      <c r="T1226" s="522" t="str">
        <f t="shared" si="537"/>
        <v>C A S S A</v>
      </c>
      <c r="U1226" s="523">
        <f t="shared" si="538"/>
        <v>0</v>
      </c>
      <c r="V1226" s="522" t="str">
        <f t="shared" si="539"/>
        <v>BANCA XXXX</v>
      </c>
      <c r="W1226" s="523">
        <f t="shared" si="540"/>
        <v>0</v>
      </c>
      <c r="X1226" s="522" t="str">
        <f t="shared" si="541"/>
        <v>BANCA Agricola pop</v>
      </c>
      <c r="Y1226" s="523">
        <f t="shared" si="542"/>
        <v>0</v>
      </c>
      <c r="AA1226" s="517"/>
      <c r="AB1226" s="517"/>
      <c r="AC1226" s="530"/>
      <c r="AE1226" s="519"/>
      <c r="AF1226" s="519"/>
      <c r="AH1226" s="499" t="str">
        <f t="shared" si="543"/>
        <v/>
      </c>
    </row>
    <row r="1227" spans="1:34" x14ac:dyDescent="0.2">
      <c r="A1227" s="704"/>
      <c r="B1227" s="705"/>
      <c r="C1227" s="705"/>
      <c r="D1227" s="705"/>
      <c r="E1227" s="705"/>
      <c r="F1227" s="705"/>
      <c r="G1227" s="152" t="s">
        <v>2</v>
      </c>
      <c r="H1227" s="152" t="s">
        <v>3</v>
      </c>
      <c r="I1227" s="152" t="s">
        <v>2</v>
      </c>
      <c r="J1227" s="152" t="s">
        <v>3</v>
      </c>
      <c r="K1227" s="152" t="s">
        <v>2</v>
      </c>
      <c r="L1227" s="152" t="s">
        <v>3</v>
      </c>
      <c r="M1227" s="693"/>
      <c r="N1227" s="505"/>
      <c r="O1227" s="505"/>
      <c r="Q1227" s="513"/>
      <c r="T1227" s="522" t="str">
        <f t="shared" si="537"/>
        <v>ENTRATE</v>
      </c>
      <c r="U1227" s="523" t="str">
        <f t="shared" si="538"/>
        <v>USCITE</v>
      </c>
      <c r="V1227" s="522" t="str">
        <f t="shared" si="539"/>
        <v>ENTRATE</v>
      </c>
      <c r="W1227" s="523" t="str">
        <f t="shared" si="540"/>
        <v>USCITE</v>
      </c>
      <c r="X1227" s="522" t="str">
        <f t="shared" si="541"/>
        <v>ENTRATE</v>
      </c>
      <c r="Y1227" s="523" t="str">
        <f t="shared" si="542"/>
        <v>USCITE</v>
      </c>
      <c r="AA1227" s="517"/>
      <c r="AB1227" s="517"/>
      <c r="AC1227" s="530"/>
      <c r="AE1227" s="519"/>
      <c r="AF1227" s="519"/>
      <c r="AH1227" s="499" t="str">
        <f t="shared" si="543"/>
        <v/>
      </c>
    </row>
    <row r="1228" spans="1:34" x14ac:dyDescent="0.2">
      <c r="A1228" s="694" t="s">
        <v>12</v>
      </c>
      <c r="B1228" s="695"/>
      <c r="C1228" s="695"/>
      <c r="D1228" s="695"/>
      <c r="E1228" s="695"/>
      <c r="F1228" s="695"/>
      <c r="G1228" s="153">
        <f t="shared" ref="G1228:L1228" si="544">SUM(G1199:G1224)</f>
        <v>0</v>
      </c>
      <c r="H1228" s="153">
        <f t="shared" si="544"/>
        <v>0</v>
      </c>
      <c r="I1228" s="153">
        <f t="shared" si="544"/>
        <v>0</v>
      </c>
      <c r="J1228" s="153">
        <f t="shared" si="544"/>
        <v>0</v>
      </c>
      <c r="K1228" s="153">
        <f t="shared" si="544"/>
        <v>0</v>
      </c>
      <c r="L1228" s="153">
        <f t="shared" si="544"/>
        <v>0</v>
      </c>
      <c r="M1228" s="154">
        <f>G1228-H1228+I1228-J1228+K1228-L1228</f>
        <v>0</v>
      </c>
      <c r="N1228" s="534"/>
      <c r="O1228" s="534"/>
      <c r="Q1228" s="513"/>
      <c r="T1228" s="522">
        <f t="shared" si="537"/>
        <v>0</v>
      </c>
      <c r="U1228" s="523">
        <f t="shared" si="538"/>
        <v>0</v>
      </c>
      <c r="V1228" s="522">
        <f t="shared" si="539"/>
        <v>0</v>
      </c>
      <c r="W1228" s="523">
        <f t="shared" si="540"/>
        <v>0</v>
      </c>
      <c r="X1228" s="522">
        <f t="shared" si="541"/>
        <v>0</v>
      </c>
      <c r="Y1228" s="523">
        <f t="shared" si="542"/>
        <v>0</v>
      </c>
      <c r="AA1228" s="517"/>
      <c r="AB1228" s="517"/>
      <c r="AC1228" s="530"/>
      <c r="AE1228" s="519"/>
      <c r="AF1228" s="519"/>
      <c r="AH1228" s="499" t="str">
        <f t="shared" si="543"/>
        <v/>
      </c>
    </row>
    <row r="1229" spans="1:34" x14ac:dyDescent="0.2">
      <c r="A1229" s="694" t="s">
        <v>14</v>
      </c>
      <c r="B1229" s="695"/>
      <c r="C1229" s="695"/>
      <c r="D1229" s="695"/>
      <c r="E1229" s="695"/>
      <c r="F1229" s="695"/>
      <c r="G1229" s="153">
        <f t="shared" ref="G1229:M1229" si="545">G1197</f>
        <v>434.24</v>
      </c>
      <c r="H1229" s="153">
        <f t="shared" si="545"/>
        <v>0</v>
      </c>
      <c r="I1229" s="153">
        <f t="shared" si="545"/>
        <v>17740.45</v>
      </c>
      <c r="J1229" s="153">
        <f t="shared" si="545"/>
        <v>29.94</v>
      </c>
      <c r="K1229" s="153">
        <f t="shared" si="545"/>
        <v>95.99</v>
      </c>
      <c r="L1229" s="153">
        <f t="shared" si="545"/>
        <v>0</v>
      </c>
      <c r="M1229" s="154">
        <f t="shared" si="545"/>
        <v>18240.740000000005</v>
      </c>
      <c r="N1229" s="534"/>
      <c r="O1229" s="534"/>
      <c r="Q1229" s="513"/>
      <c r="T1229" s="522">
        <f t="shared" si="537"/>
        <v>434.24</v>
      </c>
      <c r="U1229" s="523">
        <f t="shared" si="538"/>
        <v>0</v>
      </c>
      <c r="V1229" s="522">
        <f t="shared" si="539"/>
        <v>17740.45</v>
      </c>
      <c r="W1229" s="523">
        <f t="shared" si="540"/>
        <v>29.94</v>
      </c>
      <c r="X1229" s="522">
        <f t="shared" si="541"/>
        <v>95.99</v>
      </c>
      <c r="Y1229" s="523">
        <f t="shared" si="542"/>
        <v>0</v>
      </c>
      <c r="AA1229" s="517"/>
      <c r="AB1229" s="517"/>
      <c r="AC1229" s="530"/>
      <c r="AE1229" s="519"/>
      <c r="AF1229" s="519"/>
      <c r="AH1229" s="499" t="str">
        <f t="shared" si="543"/>
        <v/>
      </c>
    </row>
    <row r="1230" spans="1:34" x14ac:dyDescent="0.2">
      <c r="A1230" s="700" t="s">
        <v>13</v>
      </c>
      <c r="B1230" s="701"/>
      <c r="C1230" s="701"/>
      <c r="D1230" s="701"/>
      <c r="E1230" s="701"/>
      <c r="F1230" s="701"/>
      <c r="G1230" s="153">
        <f t="shared" ref="G1230:M1230" si="546">G1228+G1229</f>
        <v>434.24</v>
      </c>
      <c r="H1230" s="153">
        <f t="shared" si="546"/>
        <v>0</v>
      </c>
      <c r="I1230" s="153">
        <f t="shared" si="546"/>
        <v>17740.45</v>
      </c>
      <c r="J1230" s="153">
        <f t="shared" si="546"/>
        <v>29.94</v>
      </c>
      <c r="K1230" s="153">
        <f t="shared" si="546"/>
        <v>95.99</v>
      </c>
      <c r="L1230" s="153">
        <f t="shared" si="546"/>
        <v>0</v>
      </c>
      <c r="M1230" s="154">
        <f t="shared" si="546"/>
        <v>18240.740000000005</v>
      </c>
      <c r="N1230" s="534"/>
      <c r="O1230" s="534"/>
      <c r="Q1230" s="513"/>
      <c r="T1230" s="522">
        <f t="shared" si="537"/>
        <v>434.24</v>
      </c>
      <c r="U1230" s="523">
        <f t="shared" si="538"/>
        <v>0</v>
      </c>
      <c r="V1230" s="522">
        <f t="shared" si="539"/>
        <v>17740.45</v>
      </c>
      <c r="W1230" s="523">
        <f t="shared" si="540"/>
        <v>29.94</v>
      </c>
      <c r="X1230" s="522">
        <f t="shared" si="541"/>
        <v>95.99</v>
      </c>
      <c r="Y1230" s="523">
        <f t="shared" si="542"/>
        <v>0</v>
      </c>
      <c r="AA1230" s="517"/>
      <c r="AB1230" s="517"/>
      <c r="AC1230" s="530"/>
      <c r="AE1230" s="519"/>
      <c r="AF1230" s="519"/>
      <c r="AH1230" s="499" t="str">
        <f t="shared" si="543"/>
        <v/>
      </c>
    </row>
    <row r="1231" spans="1:34" ht="13.5" thickBot="1" x14ac:dyDescent="0.25">
      <c r="A1231" s="706" t="s">
        <v>16</v>
      </c>
      <c r="B1231" s="707"/>
      <c r="C1231" s="707"/>
      <c r="D1231" s="707"/>
      <c r="E1231" s="707"/>
      <c r="F1231" s="707"/>
      <c r="G1231" s="699">
        <f>G1230-H1230</f>
        <v>434.24</v>
      </c>
      <c r="H1231" s="699"/>
      <c r="I1231" s="699">
        <f>I1230-J1230</f>
        <v>17710.510000000002</v>
      </c>
      <c r="J1231" s="699"/>
      <c r="K1231" s="699">
        <f>K1230-L1230</f>
        <v>95.99</v>
      </c>
      <c r="L1231" s="699"/>
      <c r="M1231" s="155">
        <f>G1231+I1231+K1231</f>
        <v>18240.740000000005</v>
      </c>
      <c r="N1231" s="536"/>
      <c r="O1231" s="536"/>
      <c r="Q1231" s="513"/>
      <c r="T1231" s="522">
        <f t="shared" si="537"/>
        <v>434.24</v>
      </c>
      <c r="U1231" s="523">
        <f t="shared" si="538"/>
        <v>0</v>
      </c>
      <c r="V1231" s="522">
        <f t="shared" si="539"/>
        <v>17710.510000000002</v>
      </c>
      <c r="W1231" s="523">
        <f t="shared" si="540"/>
        <v>0</v>
      </c>
      <c r="X1231" s="522">
        <f t="shared" si="541"/>
        <v>95.99</v>
      </c>
      <c r="Y1231" s="523">
        <f t="shared" si="542"/>
        <v>0</v>
      </c>
      <c r="AA1231" s="517"/>
      <c r="AB1231" s="517"/>
      <c r="AC1231" s="530"/>
      <c r="AE1231" s="519"/>
      <c r="AF1231" s="519"/>
      <c r="AH1231" s="499" t="str">
        <f t="shared" si="543"/>
        <v/>
      </c>
    </row>
    <row r="1232" spans="1:34" ht="13.5" thickTop="1" x14ac:dyDescent="0.2">
      <c r="A1232" s="160"/>
      <c r="B1232" s="156" t="str">
        <f>IF(Q1232&gt;0.00001,B1224+1,"")</f>
        <v/>
      </c>
      <c r="C1232" s="128" t="b">
        <f t="shared" ref="C1232:C1257" si="547">IF(G1232+I1232+K1232&gt;0,"e",IF(H1232+J1232+L1232&gt;0,"u",IF(G1232+H1232+I1232+J1232+K1232+L1232&lt;0,"")))</f>
        <v>0</v>
      </c>
      <c r="D1232" s="161"/>
      <c r="E1232" s="143" t="b">
        <f t="shared" ref="E1232:E1257" si="548">IF(Q1232&gt;0.0001,1)</f>
        <v>0</v>
      </c>
      <c r="F1232" s="137" t="str">
        <f t="shared" ref="F1232:F1257" si="549">AH1232</f>
        <v/>
      </c>
      <c r="G1232" s="157"/>
      <c r="H1232" s="158"/>
      <c r="I1232" s="157"/>
      <c r="J1232" s="158"/>
      <c r="K1232" s="157"/>
      <c r="L1232" s="158"/>
      <c r="M1232" s="159" t="str">
        <f t="shared" ref="M1232:M1257" si="550">IF(SUM(G1232:L1232)&gt;0.00001,M1231+G1232-H1232+I1232-J1232+K1232-L1232,"")</f>
        <v/>
      </c>
      <c r="N1232" s="534"/>
      <c r="O1232" s="534"/>
      <c r="Q1232" s="513">
        <f t="shared" ref="Q1232:Q1257" si="551">SUM(G1232:L1232)</f>
        <v>0</v>
      </c>
      <c r="R1232" s="499" t="str">
        <f t="shared" ref="R1232:R1257" si="552">LEFT(F1232,2)</f>
        <v/>
      </c>
      <c r="T1232" s="522">
        <f t="shared" si="537"/>
        <v>0</v>
      </c>
      <c r="U1232" s="523">
        <f t="shared" si="538"/>
        <v>0</v>
      </c>
      <c r="V1232" s="522">
        <f t="shared" si="539"/>
        <v>0</v>
      </c>
      <c r="W1232" s="523">
        <f t="shared" si="540"/>
        <v>0</v>
      </c>
      <c r="X1232" s="522">
        <f t="shared" si="541"/>
        <v>0</v>
      </c>
      <c r="Y1232" s="523">
        <f t="shared" si="542"/>
        <v>0</v>
      </c>
      <c r="AA1232" s="517"/>
      <c r="AB1232" s="517" t="e">
        <f t="shared" ref="AB1232:AB1257" si="553">$AA$11+M1232</f>
        <v>#VALUE!</v>
      </c>
      <c r="AC1232" s="524"/>
      <c r="AE1232" s="519"/>
      <c r="AF1232" s="519"/>
      <c r="AH1232" s="499" t="str">
        <f t="shared" si="543"/>
        <v/>
      </c>
    </row>
    <row r="1233" spans="1:34" x14ac:dyDescent="0.2">
      <c r="A1233" s="134"/>
      <c r="B1233" s="135" t="str">
        <f t="shared" ref="B1233:B1257" si="554">IF(Q1233&gt;0.00001,B1232+1,"")</f>
        <v/>
      </c>
      <c r="C1233" s="128" t="b">
        <f t="shared" si="547"/>
        <v>0</v>
      </c>
      <c r="D1233" s="136"/>
      <c r="E1233" s="143" t="b">
        <f t="shared" si="548"/>
        <v>0</v>
      </c>
      <c r="F1233" s="137" t="str">
        <f t="shared" si="549"/>
        <v/>
      </c>
      <c r="G1233" s="138"/>
      <c r="H1233" s="139"/>
      <c r="I1233" s="138"/>
      <c r="J1233" s="139"/>
      <c r="K1233" s="138"/>
      <c r="L1233" s="139"/>
      <c r="M1233" s="140" t="str">
        <f t="shared" si="550"/>
        <v/>
      </c>
      <c r="N1233" s="534"/>
      <c r="O1233" s="534"/>
      <c r="Q1233" s="513">
        <f t="shared" si="551"/>
        <v>0</v>
      </c>
      <c r="R1233" s="499" t="str">
        <f t="shared" si="552"/>
        <v/>
      </c>
      <c r="T1233" s="522">
        <f t="shared" si="537"/>
        <v>0</v>
      </c>
      <c r="U1233" s="523">
        <f t="shared" si="538"/>
        <v>0</v>
      </c>
      <c r="V1233" s="522">
        <f t="shared" si="539"/>
        <v>0</v>
      </c>
      <c r="W1233" s="523">
        <f t="shared" si="540"/>
        <v>0</v>
      </c>
      <c r="X1233" s="522">
        <f t="shared" si="541"/>
        <v>0</v>
      </c>
      <c r="Y1233" s="523">
        <f t="shared" si="542"/>
        <v>0</v>
      </c>
      <c r="AA1233" s="517"/>
      <c r="AB1233" s="517" t="e">
        <f t="shared" si="553"/>
        <v>#VALUE!</v>
      </c>
      <c r="AC1233" s="524"/>
      <c r="AE1233" s="519"/>
      <c r="AF1233" s="519"/>
      <c r="AH1233" s="499" t="str">
        <f t="shared" si="543"/>
        <v/>
      </c>
    </row>
    <row r="1234" spans="1:34" x14ac:dyDescent="0.2">
      <c r="A1234" s="134"/>
      <c r="B1234" s="135" t="str">
        <f t="shared" si="554"/>
        <v/>
      </c>
      <c r="C1234" s="128" t="b">
        <f t="shared" si="547"/>
        <v>0</v>
      </c>
      <c r="D1234" s="136"/>
      <c r="E1234" s="143" t="b">
        <f t="shared" si="548"/>
        <v>0</v>
      </c>
      <c r="F1234" s="137" t="str">
        <f t="shared" si="549"/>
        <v/>
      </c>
      <c r="G1234" s="138"/>
      <c r="H1234" s="139"/>
      <c r="I1234" s="138"/>
      <c r="J1234" s="139"/>
      <c r="K1234" s="138"/>
      <c r="L1234" s="139"/>
      <c r="M1234" s="140" t="str">
        <f t="shared" si="550"/>
        <v/>
      </c>
      <c r="N1234" s="534"/>
      <c r="O1234" s="534"/>
      <c r="Q1234" s="513">
        <f t="shared" si="551"/>
        <v>0</v>
      </c>
      <c r="R1234" s="499" t="str">
        <f t="shared" si="552"/>
        <v/>
      </c>
      <c r="T1234" s="522">
        <f t="shared" si="537"/>
        <v>0</v>
      </c>
      <c r="U1234" s="523">
        <f t="shared" si="538"/>
        <v>0</v>
      </c>
      <c r="V1234" s="522">
        <f t="shared" si="539"/>
        <v>0</v>
      </c>
      <c r="W1234" s="523">
        <f t="shared" si="540"/>
        <v>0</v>
      </c>
      <c r="X1234" s="522">
        <f t="shared" si="541"/>
        <v>0</v>
      </c>
      <c r="Y1234" s="523">
        <f t="shared" si="542"/>
        <v>0</v>
      </c>
      <c r="AA1234" s="517"/>
      <c r="AB1234" s="517" t="e">
        <f t="shared" si="553"/>
        <v>#VALUE!</v>
      </c>
      <c r="AC1234" s="524"/>
      <c r="AE1234" s="519"/>
      <c r="AF1234" s="519"/>
      <c r="AH1234" s="499" t="str">
        <f t="shared" si="543"/>
        <v/>
      </c>
    </row>
    <row r="1235" spans="1:34" x14ac:dyDescent="0.2">
      <c r="A1235" s="134"/>
      <c r="B1235" s="135" t="str">
        <f t="shared" si="554"/>
        <v/>
      </c>
      <c r="C1235" s="128" t="b">
        <f t="shared" si="547"/>
        <v>0</v>
      </c>
      <c r="D1235" s="136"/>
      <c r="E1235" s="143" t="b">
        <f t="shared" si="548"/>
        <v>0</v>
      </c>
      <c r="F1235" s="137" t="str">
        <f t="shared" si="549"/>
        <v/>
      </c>
      <c r="G1235" s="138"/>
      <c r="H1235" s="139"/>
      <c r="I1235" s="138"/>
      <c r="J1235" s="139"/>
      <c r="K1235" s="138"/>
      <c r="L1235" s="139"/>
      <c r="M1235" s="140" t="str">
        <f t="shared" si="550"/>
        <v/>
      </c>
      <c r="N1235" s="534"/>
      <c r="O1235" s="534"/>
      <c r="Q1235" s="513">
        <f t="shared" si="551"/>
        <v>0</v>
      </c>
      <c r="R1235" s="499" t="str">
        <f t="shared" si="552"/>
        <v/>
      </c>
      <c r="T1235" s="522">
        <f t="shared" si="537"/>
        <v>0</v>
      </c>
      <c r="U1235" s="523">
        <f t="shared" si="538"/>
        <v>0</v>
      </c>
      <c r="V1235" s="522">
        <f t="shared" si="539"/>
        <v>0</v>
      </c>
      <c r="W1235" s="523">
        <f t="shared" si="540"/>
        <v>0</v>
      </c>
      <c r="X1235" s="522">
        <f t="shared" si="541"/>
        <v>0</v>
      </c>
      <c r="Y1235" s="523">
        <f t="shared" si="542"/>
        <v>0</v>
      </c>
      <c r="AA1235" s="517"/>
      <c r="AB1235" s="517" t="e">
        <f t="shared" si="553"/>
        <v>#VALUE!</v>
      </c>
      <c r="AC1235" s="524"/>
      <c r="AE1235" s="519"/>
      <c r="AF1235" s="519"/>
      <c r="AH1235" s="499" t="str">
        <f t="shared" si="543"/>
        <v/>
      </c>
    </row>
    <row r="1236" spans="1:34" x14ac:dyDescent="0.2">
      <c r="A1236" s="134"/>
      <c r="B1236" s="135" t="str">
        <f t="shared" si="554"/>
        <v/>
      </c>
      <c r="C1236" s="128" t="b">
        <f t="shared" si="547"/>
        <v>0</v>
      </c>
      <c r="D1236" s="136"/>
      <c r="E1236" s="143" t="b">
        <f t="shared" si="548"/>
        <v>0</v>
      </c>
      <c r="F1236" s="137" t="str">
        <f t="shared" si="549"/>
        <v/>
      </c>
      <c r="G1236" s="138"/>
      <c r="H1236" s="139"/>
      <c r="I1236" s="138"/>
      <c r="J1236" s="139"/>
      <c r="K1236" s="138"/>
      <c r="L1236" s="139"/>
      <c r="M1236" s="140" t="str">
        <f t="shared" si="550"/>
        <v/>
      </c>
      <c r="N1236" s="534"/>
      <c r="O1236" s="534"/>
      <c r="Q1236" s="513">
        <f t="shared" si="551"/>
        <v>0</v>
      </c>
      <c r="R1236" s="499" t="str">
        <f t="shared" si="552"/>
        <v/>
      </c>
      <c r="T1236" s="522">
        <f t="shared" si="537"/>
        <v>0</v>
      </c>
      <c r="U1236" s="523">
        <f t="shared" si="538"/>
        <v>0</v>
      </c>
      <c r="V1236" s="522">
        <f t="shared" si="539"/>
        <v>0</v>
      </c>
      <c r="W1236" s="523">
        <f t="shared" si="540"/>
        <v>0</v>
      </c>
      <c r="X1236" s="522">
        <f t="shared" si="541"/>
        <v>0</v>
      </c>
      <c r="Y1236" s="523">
        <f t="shared" si="542"/>
        <v>0</v>
      </c>
      <c r="AA1236" s="517"/>
      <c r="AB1236" s="517" t="e">
        <f t="shared" si="553"/>
        <v>#VALUE!</v>
      </c>
      <c r="AC1236" s="524"/>
      <c r="AE1236" s="519"/>
      <c r="AF1236" s="519"/>
      <c r="AH1236" s="499" t="str">
        <f t="shared" si="543"/>
        <v/>
      </c>
    </row>
    <row r="1237" spans="1:34" x14ac:dyDescent="0.2">
      <c r="A1237" s="134"/>
      <c r="B1237" s="135" t="str">
        <f t="shared" si="554"/>
        <v/>
      </c>
      <c r="C1237" s="128" t="b">
        <f t="shared" si="547"/>
        <v>0</v>
      </c>
      <c r="D1237" s="136"/>
      <c r="E1237" s="143" t="b">
        <f t="shared" si="548"/>
        <v>0</v>
      </c>
      <c r="F1237" s="137" t="str">
        <f t="shared" si="549"/>
        <v/>
      </c>
      <c r="G1237" s="138"/>
      <c r="H1237" s="139"/>
      <c r="I1237" s="138"/>
      <c r="J1237" s="139"/>
      <c r="K1237" s="138"/>
      <c r="L1237" s="139"/>
      <c r="M1237" s="140" t="str">
        <f t="shared" si="550"/>
        <v/>
      </c>
      <c r="N1237" s="534"/>
      <c r="O1237" s="534"/>
      <c r="Q1237" s="513">
        <f t="shared" si="551"/>
        <v>0</v>
      </c>
      <c r="R1237" s="499" t="str">
        <f t="shared" si="552"/>
        <v/>
      </c>
      <c r="T1237" s="522">
        <f t="shared" si="537"/>
        <v>0</v>
      </c>
      <c r="U1237" s="523">
        <f t="shared" si="538"/>
        <v>0</v>
      </c>
      <c r="V1237" s="522">
        <f t="shared" si="539"/>
        <v>0</v>
      </c>
      <c r="W1237" s="523">
        <f t="shared" si="540"/>
        <v>0</v>
      </c>
      <c r="X1237" s="522">
        <f t="shared" si="541"/>
        <v>0</v>
      </c>
      <c r="Y1237" s="523">
        <f t="shared" si="542"/>
        <v>0</v>
      </c>
      <c r="AA1237" s="517"/>
      <c r="AB1237" s="517" t="e">
        <f t="shared" si="553"/>
        <v>#VALUE!</v>
      </c>
      <c r="AC1237" s="524"/>
      <c r="AE1237" s="519"/>
      <c r="AF1237" s="519"/>
      <c r="AH1237" s="499" t="str">
        <f t="shared" si="543"/>
        <v/>
      </c>
    </row>
    <row r="1238" spans="1:34" x14ac:dyDescent="0.2">
      <c r="A1238" s="134"/>
      <c r="B1238" s="135" t="str">
        <f t="shared" si="554"/>
        <v/>
      </c>
      <c r="C1238" s="128" t="b">
        <f t="shared" si="547"/>
        <v>0</v>
      </c>
      <c r="D1238" s="136"/>
      <c r="E1238" s="143" t="b">
        <f t="shared" si="548"/>
        <v>0</v>
      </c>
      <c r="F1238" s="137" t="str">
        <f t="shared" si="549"/>
        <v/>
      </c>
      <c r="G1238" s="138"/>
      <c r="H1238" s="139"/>
      <c r="I1238" s="138"/>
      <c r="J1238" s="139"/>
      <c r="K1238" s="138"/>
      <c r="L1238" s="139"/>
      <c r="M1238" s="140" t="str">
        <f t="shared" si="550"/>
        <v/>
      </c>
      <c r="N1238" s="534"/>
      <c r="O1238" s="534"/>
      <c r="Q1238" s="513">
        <f t="shared" si="551"/>
        <v>0</v>
      </c>
      <c r="R1238" s="499" t="str">
        <f t="shared" si="552"/>
        <v/>
      </c>
      <c r="T1238" s="522">
        <f t="shared" si="537"/>
        <v>0</v>
      </c>
      <c r="U1238" s="523">
        <f t="shared" si="538"/>
        <v>0</v>
      </c>
      <c r="V1238" s="522">
        <f t="shared" si="539"/>
        <v>0</v>
      </c>
      <c r="W1238" s="523">
        <f t="shared" si="540"/>
        <v>0</v>
      </c>
      <c r="X1238" s="522">
        <f t="shared" si="541"/>
        <v>0</v>
      </c>
      <c r="Y1238" s="523">
        <f t="shared" si="542"/>
        <v>0</v>
      </c>
      <c r="AA1238" s="517"/>
      <c r="AB1238" s="517" t="e">
        <f t="shared" si="553"/>
        <v>#VALUE!</v>
      </c>
      <c r="AC1238" s="524"/>
      <c r="AE1238" s="519"/>
      <c r="AF1238" s="519"/>
      <c r="AH1238" s="499" t="str">
        <f t="shared" si="543"/>
        <v/>
      </c>
    </row>
    <row r="1239" spans="1:34" x14ac:dyDescent="0.2">
      <c r="A1239" s="134"/>
      <c r="B1239" s="135" t="str">
        <f t="shared" si="554"/>
        <v/>
      </c>
      <c r="C1239" s="128" t="b">
        <f t="shared" si="547"/>
        <v>0</v>
      </c>
      <c r="D1239" s="136"/>
      <c r="E1239" s="143" t="b">
        <f t="shared" si="548"/>
        <v>0</v>
      </c>
      <c r="F1239" s="137" t="str">
        <f t="shared" si="549"/>
        <v/>
      </c>
      <c r="G1239" s="138"/>
      <c r="H1239" s="139"/>
      <c r="I1239" s="138"/>
      <c r="J1239" s="139"/>
      <c r="K1239" s="138"/>
      <c r="L1239" s="139"/>
      <c r="M1239" s="140" t="str">
        <f t="shared" si="550"/>
        <v/>
      </c>
      <c r="N1239" s="534"/>
      <c r="O1239" s="534"/>
      <c r="Q1239" s="513">
        <f t="shared" si="551"/>
        <v>0</v>
      </c>
      <c r="R1239" s="499" t="str">
        <f t="shared" si="552"/>
        <v/>
      </c>
      <c r="T1239" s="522">
        <f t="shared" si="537"/>
        <v>0</v>
      </c>
      <c r="U1239" s="523">
        <f t="shared" si="538"/>
        <v>0</v>
      </c>
      <c r="V1239" s="522">
        <f t="shared" si="539"/>
        <v>0</v>
      </c>
      <c r="W1239" s="523">
        <f t="shared" si="540"/>
        <v>0</v>
      </c>
      <c r="X1239" s="522">
        <f t="shared" si="541"/>
        <v>0</v>
      </c>
      <c r="Y1239" s="523">
        <f t="shared" si="542"/>
        <v>0</v>
      </c>
      <c r="AA1239" s="517"/>
      <c r="AB1239" s="517" t="e">
        <f t="shared" si="553"/>
        <v>#VALUE!</v>
      </c>
      <c r="AC1239" s="524"/>
      <c r="AE1239" s="519"/>
      <c r="AF1239" s="519"/>
      <c r="AH1239" s="499" t="str">
        <f t="shared" si="543"/>
        <v/>
      </c>
    </row>
    <row r="1240" spans="1:34" x14ac:dyDescent="0.2">
      <c r="A1240" s="134"/>
      <c r="B1240" s="135" t="str">
        <f t="shared" si="554"/>
        <v/>
      </c>
      <c r="C1240" s="128" t="b">
        <f t="shared" si="547"/>
        <v>0</v>
      </c>
      <c r="D1240" s="136"/>
      <c r="E1240" s="143" t="b">
        <f t="shared" si="548"/>
        <v>0</v>
      </c>
      <c r="F1240" s="137" t="str">
        <f t="shared" si="549"/>
        <v/>
      </c>
      <c r="G1240" s="138"/>
      <c r="H1240" s="139"/>
      <c r="I1240" s="138"/>
      <c r="J1240" s="139"/>
      <c r="K1240" s="138"/>
      <c r="L1240" s="139"/>
      <c r="M1240" s="140" t="str">
        <f t="shared" si="550"/>
        <v/>
      </c>
      <c r="N1240" s="534"/>
      <c r="O1240" s="534"/>
      <c r="Q1240" s="513">
        <f t="shared" si="551"/>
        <v>0</v>
      </c>
      <c r="R1240" s="499" t="str">
        <f t="shared" si="552"/>
        <v/>
      </c>
      <c r="T1240" s="522">
        <f t="shared" si="537"/>
        <v>0</v>
      </c>
      <c r="U1240" s="523">
        <f t="shared" si="538"/>
        <v>0</v>
      </c>
      <c r="V1240" s="522">
        <f t="shared" si="539"/>
        <v>0</v>
      </c>
      <c r="W1240" s="523">
        <f t="shared" si="540"/>
        <v>0</v>
      </c>
      <c r="X1240" s="522">
        <f t="shared" si="541"/>
        <v>0</v>
      </c>
      <c r="Y1240" s="523">
        <f t="shared" si="542"/>
        <v>0</v>
      </c>
      <c r="AA1240" s="517"/>
      <c r="AB1240" s="517" t="e">
        <f t="shared" si="553"/>
        <v>#VALUE!</v>
      </c>
      <c r="AC1240" s="524"/>
      <c r="AE1240" s="519"/>
      <c r="AF1240" s="519"/>
      <c r="AH1240" s="499" t="str">
        <f t="shared" si="543"/>
        <v/>
      </c>
    </row>
    <row r="1241" spans="1:34" x14ac:dyDescent="0.2">
      <c r="A1241" s="134"/>
      <c r="B1241" s="135" t="str">
        <f t="shared" si="554"/>
        <v/>
      </c>
      <c r="C1241" s="128" t="b">
        <f t="shared" si="547"/>
        <v>0</v>
      </c>
      <c r="D1241" s="136"/>
      <c r="E1241" s="143" t="b">
        <f t="shared" si="548"/>
        <v>0</v>
      </c>
      <c r="F1241" s="137" t="str">
        <f t="shared" si="549"/>
        <v/>
      </c>
      <c r="G1241" s="138"/>
      <c r="H1241" s="139"/>
      <c r="I1241" s="138"/>
      <c r="J1241" s="139"/>
      <c r="K1241" s="138"/>
      <c r="L1241" s="139"/>
      <c r="M1241" s="140" t="str">
        <f t="shared" si="550"/>
        <v/>
      </c>
      <c r="N1241" s="534"/>
      <c r="O1241" s="534"/>
      <c r="Q1241" s="513">
        <f t="shared" si="551"/>
        <v>0</v>
      </c>
      <c r="R1241" s="499" t="str">
        <f t="shared" si="552"/>
        <v/>
      </c>
      <c r="T1241" s="522">
        <f t="shared" si="537"/>
        <v>0</v>
      </c>
      <c r="U1241" s="523">
        <f t="shared" si="538"/>
        <v>0</v>
      </c>
      <c r="V1241" s="522">
        <f t="shared" si="539"/>
        <v>0</v>
      </c>
      <c r="W1241" s="523">
        <f t="shared" si="540"/>
        <v>0</v>
      </c>
      <c r="X1241" s="522">
        <f t="shared" si="541"/>
        <v>0</v>
      </c>
      <c r="Y1241" s="523">
        <f t="shared" si="542"/>
        <v>0</v>
      </c>
      <c r="AA1241" s="517"/>
      <c r="AB1241" s="517" t="e">
        <f t="shared" si="553"/>
        <v>#VALUE!</v>
      </c>
      <c r="AC1241" s="524"/>
      <c r="AE1241" s="519"/>
      <c r="AF1241" s="519"/>
      <c r="AH1241" s="499" t="str">
        <f t="shared" si="543"/>
        <v/>
      </c>
    </row>
    <row r="1242" spans="1:34" x14ac:dyDescent="0.2">
      <c r="A1242" s="134"/>
      <c r="B1242" s="135" t="str">
        <f t="shared" si="554"/>
        <v/>
      </c>
      <c r="C1242" s="128" t="b">
        <f t="shared" si="547"/>
        <v>0</v>
      </c>
      <c r="D1242" s="136"/>
      <c r="E1242" s="143" t="b">
        <f t="shared" si="548"/>
        <v>0</v>
      </c>
      <c r="F1242" s="137" t="str">
        <f t="shared" si="549"/>
        <v/>
      </c>
      <c r="G1242" s="138"/>
      <c r="H1242" s="139"/>
      <c r="I1242" s="138"/>
      <c r="J1242" s="139"/>
      <c r="K1242" s="138"/>
      <c r="L1242" s="139"/>
      <c r="M1242" s="140" t="str">
        <f t="shared" si="550"/>
        <v/>
      </c>
      <c r="N1242" s="534"/>
      <c r="O1242" s="534"/>
      <c r="Q1242" s="513">
        <f t="shared" si="551"/>
        <v>0</v>
      </c>
      <c r="R1242" s="499" t="str">
        <f t="shared" si="552"/>
        <v/>
      </c>
      <c r="T1242" s="522">
        <f t="shared" si="537"/>
        <v>0</v>
      </c>
      <c r="U1242" s="523">
        <f t="shared" si="538"/>
        <v>0</v>
      </c>
      <c r="V1242" s="522">
        <f t="shared" si="539"/>
        <v>0</v>
      </c>
      <c r="W1242" s="523">
        <f t="shared" si="540"/>
        <v>0</v>
      </c>
      <c r="X1242" s="522">
        <f t="shared" si="541"/>
        <v>0</v>
      </c>
      <c r="Y1242" s="523">
        <f t="shared" si="542"/>
        <v>0</v>
      </c>
      <c r="AA1242" s="517"/>
      <c r="AB1242" s="517" t="e">
        <f t="shared" si="553"/>
        <v>#VALUE!</v>
      </c>
      <c r="AC1242" s="524"/>
      <c r="AE1242" s="519"/>
      <c r="AF1242" s="519"/>
      <c r="AH1242" s="499" t="str">
        <f t="shared" si="543"/>
        <v/>
      </c>
    </row>
    <row r="1243" spans="1:34" x14ac:dyDescent="0.2">
      <c r="A1243" s="134"/>
      <c r="B1243" s="135" t="str">
        <f t="shared" si="554"/>
        <v/>
      </c>
      <c r="C1243" s="128" t="b">
        <f t="shared" si="547"/>
        <v>0</v>
      </c>
      <c r="D1243" s="136"/>
      <c r="E1243" s="143" t="b">
        <f t="shared" si="548"/>
        <v>0</v>
      </c>
      <c r="F1243" s="137" t="str">
        <f t="shared" si="549"/>
        <v/>
      </c>
      <c r="G1243" s="138"/>
      <c r="H1243" s="139"/>
      <c r="I1243" s="138"/>
      <c r="J1243" s="139"/>
      <c r="K1243" s="138"/>
      <c r="L1243" s="139"/>
      <c r="M1243" s="140" t="str">
        <f t="shared" si="550"/>
        <v/>
      </c>
      <c r="N1243" s="534"/>
      <c r="O1243" s="534"/>
      <c r="Q1243" s="513">
        <f t="shared" si="551"/>
        <v>0</v>
      </c>
      <c r="R1243" s="499" t="str">
        <f t="shared" si="552"/>
        <v/>
      </c>
      <c r="T1243" s="522">
        <f t="shared" si="537"/>
        <v>0</v>
      </c>
      <c r="U1243" s="523">
        <f t="shared" si="538"/>
        <v>0</v>
      </c>
      <c r="V1243" s="522">
        <f t="shared" si="539"/>
        <v>0</v>
      </c>
      <c r="W1243" s="523">
        <f t="shared" si="540"/>
        <v>0</v>
      </c>
      <c r="X1243" s="522">
        <f t="shared" si="541"/>
        <v>0</v>
      </c>
      <c r="Y1243" s="523">
        <f t="shared" si="542"/>
        <v>0</v>
      </c>
      <c r="AA1243" s="517"/>
      <c r="AB1243" s="517" t="e">
        <f t="shared" si="553"/>
        <v>#VALUE!</v>
      </c>
      <c r="AC1243" s="524"/>
      <c r="AE1243" s="519"/>
      <c r="AF1243" s="519"/>
      <c r="AH1243" s="499" t="str">
        <f t="shared" si="543"/>
        <v/>
      </c>
    </row>
    <row r="1244" spans="1:34" x14ac:dyDescent="0.2">
      <c r="A1244" s="134"/>
      <c r="B1244" s="135" t="str">
        <f t="shared" si="554"/>
        <v/>
      </c>
      <c r="C1244" s="128" t="b">
        <f t="shared" si="547"/>
        <v>0</v>
      </c>
      <c r="D1244" s="136"/>
      <c r="E1244" s="143" t="b">
        <f t="shared" si="548"/>
        <v>0</v>
      </c>
      <c r="F1244" s="137" t="str">
        <f t="shared" si="549"/>
        <v/>
      </c>
      <c r="G1244" s="138"/>
      <c r="H1244" s="139"/>
      <c r="I1244" s="138"/>
      <c r="J1244" s="139"/>
      <c r="K1244" s="138"/>
      <c r="L1244" s="139"/>
      <c r="M1244" s="140" t="str">
        <f t="shared" si="550"/>
        <v/>
      </c>
      <c r="N1244" s="534"/>
      <c r="O1244" s="534"/>
      <c r="Q1244" s="513">
        <f t="shared" si="551"/>
        <v>0</v>
      </c>
      <c r="R1244" s="499" t="str">
        <f t="shared" si="552"/>
        <v/>
      </c>
      <c r="T1244" s="522">
        <f t="shared" si="537"/>
        <v>0</v>
      </c>
      <c r="U1244" s="523">
        <f t="shared" si="538"/>
        <v>0</v>
      </c>
      <c r="V1244" s="522">
        <f t="shared" si="539"/>
        <v>0</v>
      </c>
      <c r="W1244" s="523">
        <f t="shared" si="540"/>
        <v>0</v>
      </c>
      <c r="X1244" s="522">
        <f t="shared" si="541"/>
        <v>0</v>
      </c>
      <c r="Y1244" s="523">
        <f t="shared" si="542"/>
        <v>0</v>
      </c>
      <c r="AA1244" s="517"/>
      <c r="AB1244" s="517" t="e">
        <f t="shared" si="553"/>
        <v>#VALUE!</v>
      </c>
      <c r="AC1244" s="524"/>
      <c r="AE1244" s="519"/>
      <c r="AF1244" s="519"/>
      <c r="AH1244" s="499" t="str">
        <f t="shared" si="543"/>
        <v/>
      </c>
    </row>
    <row r="1245" spans="1:34" x14ac:dyDescent="0.2">
      <c r="A1245" s="134"/>
      <c r="B1245" s="135" t="str">
        <f t="shared" si="554"/>
        <v/>
      </c>
      <c r="C1245" s="128" t="b">
        <f t="shared" si="547"/>
        <v>0</v>
      </c>
      <c r="D1245" s="136"/>
      <c r="E1245" s="143" t="b">
        <f t="shared" si="548"/>
        <v>0</v>
      </c>
      <c r="F1245" s="137" t="str">
        <f t="shared" si="549"/>
        <v/>
      </c>
      <c r="G1245" s="138"/>
      <c r="H1245" s="139"/>
      <c r="I1245" s="138"/>
      <c r="J1245" s="139"/>
      <c r="K1245" s="138"/>
      <c r="L1245" s="139"/>
      <c r="M1245" s="140" t="str">
        <f t="shared" si="550"/>
        <v/>
      </c>
      <c r="N1245" s="534"/>
      <c r="O1245" s="534"/>
      <c r="Q1245" s="513">
        <f t="shared" si="551"/>
        <v>0</v>
      </c>
      <c r="R1245" s="499" t="str">
        <f t="shared" si="552"/>
        <v/>
      </c>
      <c r="T1245" s="522">
        <f t="shared" si="537"/>
        <v>0</v>
      </c>
      <c r="U1245" s="523">
        <f t="shared" si="538"/>
        <v>0</v>
      </c>
      <c r="V1245" s="522">
        <f t="shared" si="539"/>
        <v>0</v>
      </c>
      <c r="W1245" s="523">
        <f t="shared" si="540"/>
        <v>0</v>
      </c>
      <c r="X1245" s="522">
        <f t="shared" si="541"/>
        <v>0</v>
      </c>
      <c r="Y1245" s="523">
        <f t="shared" si="542"/>
        <v>0</v>
      </c>
      <c r="AA1245" s="517"/>
      <c r="AB1245" s="517" t="e">
        <f t="shared" si="553"/>
        <v>#VALUE!</v>
      </c>
      <c r="AC1245" s="524"/>
      <c r="AE1245" s="519"/>
      <c r="AF1245" s="519"/>
      <c r="AH1245" s="499" t="str">
        <f t="shared" si="543"/>
        <v/>
      </c>
    </row>
    <row r="1246" spans="1:34" x14ac:dyDescent="0.2">
      <c r="A1246" s="134"/>
      <c r="B1246" s="135" t="str">
        <f t="shared" si="554"/>
        <v/>
      </c>
      <c r="C1246" s="128" t="b">
        <f t="shared" si="547"/>
        <v>0</v>
      </c>
      <c r="D1246" s="136"/>
      <c r="E1246" s="143" t="b">
        <f t="shared" si="548"/>
        <v>0</v>
      </c>
      <c r="F1246" s="137" t="str">
        <f t="shared" si="549"/>
        <v/>
      </c>
      <c r="G1246" s="138"/>
      <c r="H1246" s="139"/>
      <c r="I1246" s="138"/>
      <c r="J1246" s="139"/>
      <c r="K1246" s="138"/>
      <c r="L1246" s="139"/>
      <c r="M1246" s="140" t="str">
        <f t="shared" si="550"/>
        <v/>
      </c>
      <c r="N1246" s="534"/>
      <c r="O1246" s="534"/>
      <c r="Q1246" s="513">
        <f t="shared" si="551"/>
        <v>0</v>
      </c>
      <c r="R1246" s="499" t="str">
        <f t="shared" si="552"/>
        <v/>
      </c>
      <c r="T1246" s="522">
        <f t="shared" si="537"/>
        <v>0</v>
      </c>
      <c r="U1246" s="523">
        <f t="shared" si="538"/>
        <v>0</v>
      </c>
      <c r="V1246" s="522">
        <f t="shared" si="539"/>
        <v>0</v>
      </c>
      <c r="W1246" s="523">
        <f t="shared" si="540"/>
        <v>0</v>
      </c>
      <c r="X1246" s="522">
        <f t="shared" si="541"/>
        <v>0</v>
      </c>
      <c r="Y1246" s="523">
        <f t="shared" si="542"/>
        <v>0</v>
      </c>
      <c r="AA1246" s="517"/>
      <c r="AB1246" s="517" t="e">
        <f t="shared" si="553"/>
        <v>#VALUE!</v>
      </c>
      <c r="AC1246" s="524"/>
      <c r="AE1246" s="519"/>
      <c r="AF1246" s="519"/>
      <c r="AH1246" s="499" t="str">
        <f t="shared" si="543"/>
        <v/>
      </c>
    </row>
    <row r="1247" spans="1:34" x14ac:dyDescent="0.2">
      <c r="A1247" s="134"/>
      <c r="B1247" s="135" t="str">
        <f t="shared" si="554"/>
        <v/>
      </c>
      <c r="C1247" s="128" t="b">
        <f t="shared" si="547"/>
        <v>0</v>
      </c>
      <c r="D1247" s="136"/>
      <c r="E1247" s="143" t="b">
        <f t="shared" si="548"/>
        <v>0</v>
      </c>
      <c r="F1247" s="137" t="str">
        <f t="shared" si="549"/>
        <v/>
      </c>
      <c r="G1247" s="138"/>
      <c r="H1247" s="139"/>
      <c r="I1247" s="138"/>
      <c r="J1247" s="139"/>
      <c r="K1247" s="138"/>
      <c r="L1247" s="139"/>
      <c r="M1247" s="140" t="str">
        <f t="shared" si="550"/>
        <v/>
      </c>
      <c r="N1247" s="534"/>
      <c r="O1247" s="534"/>
      <c r="Q1247" s="513">
        <f t="shared" si="551"/>
        <v>0</v>
      </c>
      <c r="R1247" s="499" t="str">
        <f t="shared" si="552"/>
        <v/>
      </c>
      <c r="T1247" s="522">
        <f t="shared" si="537"/>
        <v>0</v>
      </c>
      <c r="U1247" s="523">
        <f t="shared" si="538"/>
        <v>0</v>
      </c>
      <c r="V1247" s="522">
        <f t="shared" si="539"/>
        <v>0</v>
      </c>
      <c r="W1247" s="523">
        <f t="shared" si="540"/>
        <v>0</v>
      </c>
      <c r="X1247" s="522">
        <f t="shared" si="541"/>
        <v>0</v>
      </c>
      <c r="Y1247" s="523">
        <f t="shared" si="542"/>
        <v>0</v>
      </c>
      <c r="AA1247" s="517"/>
      <c r="AB1247" s="517" t="e">
        <f t="shared" si="553"/>
        <v>#VALUE!</v>
      </c>
      <c r="AC1247" s="524"/>
      <c r="AE1247" s="519"/>
      <c r="AF1247" s="519"/>
      <c r="AH1247" s="499" t="str">
        <f t="shared" si="543"/>
        <v/>
      </c>
    </row>
    <row r="1248" spans="1:34" x14ac:dyDescent="0.2">
      <c r="A1248" s="134"/>
      <c r="B1248" s="135" t="str">
        <f t="shared" si="554"/>
        <v/>
      </c>
      <c r="C1248" s="128" t="b">
        <f t="shared" si="547"/>
        <v>0</v>
      </c>
      <c r="D1248" s="136"/>
      <c r="E1248" s="143" t="b">
        <f t="shared" si="548"/>
        <v>0</v>
      </c>
      <c r="F1248" s="137" t="str">
        <f t="shared" si="549"/>
        <v/>
      </c>
      <c r="G1248" s="138"/>
      <c r="H1248" s="139"/>
      <c r="I1248" s="138"/>
      <c r="J1248" s="139"/>
      <c r="K1248" s="138"/>
      <c r="L1248" s="139"/>
      <c r="M1248" s="140" t="str">
        <f t="shared" si="550"/>
        <v/>
      </c>
      <c r="N1248" s="534"/>
      <c r="O1248" s="534"/>
      <c r="Q1248" s="513">
        <f t="shared" si="551"/>
        <v>0</v>
      </c>
      <c r="R1248" s="499" t="str">
        <f t="shared" si="552"/>
        <v/>
      </c>
      <c r="T1248" s="522">
        <f t="shared" si="537"/>
        <v>0</v>
      </c>
      <c r="U1248" s="523">
        <f t="shared" si="538"/>
        <v>0</v>
      </c>
      <c r="V1248" s="522">
        <f t="shared" si="539"/>
        <v>0</v>
      </c>
      <c r="W1248" s="523">
        <f t="shared" si="540"/>
        <v>0</v>
      </c>
      <c r="X1248" s="522">
        <f t="shared" si="541"/>
        <v>0</v>
      </c>
      <c r="Y1248" s="523">
        <f t="shared" si="542"/>
        <v>0</v>
      </c>
      <c r="AA1248" s="517"/>
      <c r="AB1248" s="517" t="e">
        <f t="shared" si="553"/>
        <v>#VALUE!</v>
      </c>
      <c r="AC1248" s="524"/>
      <c r="AE1248" s="519"/>
      <c r="AF1248" s="519"/>
      <c r="AH1248" s="499" t="str">
        <f t="shared" si="543"/>
        <v/>
      </c>
    </row>
    <row r="1249" spans="1:34" x14ac:dyDescent="0.2">
      <c r="A1249" s="134"/>
      <c r="B1249" s="135" t="str">
        <f t="shared" si="554"/>
        <v/>
      </c>
      <c r="C1249" s="128" t="b">
        <f t="shared" si="547"/>
        <v>0</v>
      </c>
      <c r="D1249" s="136"/>
      <c r="E1249" s="143" t="b">
        <f t="shared" si="548"/>
        <v>0</v>
      </c>
      <c r="F1249" s="137" t="str">
        <f t="shared" si="549"/>
        <v/>
      </c>
      <c r="G1249" s="138"/>
      <c r="H1249" s="139"/>
      <c r="I1249" s="138"/>
      <c r="J1249" s="139"/>
      <c r="K1249" s="138"/>
      <c r="L1249" s="139"/>
      <c r="M1249" s="140" t="str">
        <f t="shared" si="550"/>
        <v/>
      </c>
      <c r="N1249" s="534"/>
      <c r="O1249" s="534"/>
      <c r="Q1249" s="513">
        <f t="shared" si="551"/>
        <v>0</v>
      </c>
      <c r="R1249" s="499" t="str">
        <f t="shared" si="552"/>
        <v/>
      </c>
      <c r="T1249" s="522">
        <f t="shared" si="537"/>
        <v>0</v>
      </c>
      <c r="U1249" s="523">
        <f t="shared" si="538"/>
        <v>0</v>
      </c>
      <c r="V1249" s="522">
        <f t="shared" si="539"/>
        <v>0</v>
      </c>
      <c r="W1249" s="523">
        <f t="shared" si="540"/>
        <v>0</v>
      </c>
      <c r="X1249" s="522">
        <f t="shared" si="541"/>
        <v>0</v>
      </c>
      <c r="Y1249" s="523">
        <f t="shared" si="542"/>
        <v>0</v>
      </c>
      <c r="AA1249" s="517"/>
      <c r="AB1249" s="517" t="e">
        <f t="shared" si="553"/>
        <v>#VALUE!</v>
      </c>
      <c r="AC1249" s="524"/>
      <c r="AE1249" s="519"/>
      <c r="AF1249" s="519"/>
      <c r="AH1249" s="499" t="str">
        <f t="shared" si="543"/>
        <v/>
      </c>
    </row>
    <row r="1250" spans="1:34" x14ac:dyDescent="0.2">
      <c r="A1250" s="134"/>
      <c r="B1250" s="135" t="str">
        <f t="shared" si="554"/>
        <v/>
      </c>
      <c r="C1250" s="128" t="b">
        <f t="shared" si="547"/>
        <v>0</v>
      </c>
      <c r="D1250" s="136"/>
      <c r="E1250" s="143" t="b">
        <f t="shared" si="548"/>
        <v>0</v>
      </c>
      <c r="F1250" s="137" t="str">
        <f t="shared" si="549"/>
        <v/>
      </c>
      <c r="G1250" s="138"/>
      <c r="H1250" s="139"/>
      <c r="I1250" s="138"/>
      <c r="J1250" s="139"/>
      <c r="K1250" s="138"/>
      <c r="L1250" s="139"/>
      <c r="M1250" s="140" t="str">
        <f t="shared" si="550"/>
        <v/>
      </c>
      <c r="N1250" s="534"/>
      <c r="O1250" s="534"/>
      <c r="Q1250" s="513">
        <f t="shared" si="551"/>
        <v>0</v>
      </c>
      <c r="R1250" s="499" t="str">
        <f t="shared" si="552"/>
        <v/>
      </c>
      <c r="T1250" s="522">
        <f t="shared" si="537"/>
        <v>0</v>
      </c>
      <c r="U1250" s="523">
        <f t="shared" si="538"/>
        <v>0</v>
      </c>
      <c r="V1250" s="522">
        <f t="shared" si="539"/>
        <v>0</v>
      </c>
      <c r="W1250" s="523">
        <f t="shared" si="540"/>
        <v>0</v>
      </c>
      <c r="X1250" s="522">
        <f t="shared" si="541"/>
        <v>0</v>
      </c>
      <c r="Y1250" s="523">
        <f t="shared" si="542"/>
        <v>0</v>
      </c>
      <c r="AA1250" s="517"/>
      <c r="AB1250" s="517" t="e">
        <f t="shared" si="553"/>
        <v>#VALUE!</v>
      </c>
      <c r="AC1250" s="524"/>
      <c r="AE1250" s="519"/>
      <c r="AF1250" s="519"/>
      <c r="AH1250" s="499" t="str">
        <f t="shared" si="543"/>
        <v/>
      </c>
    </row>
    <row r="1251" spans="1:34" x14ac:dyDescent="0.2">
      <c r="A1251" s="134"/>
      <c r="B1251" s="135" t="str">
        <f t="shared" si="554"/>
        <v/>
      </c>
      <c r="C1251" s="128" t="b">
        <f t="shared" si="547"/>
        <v>0</v>
      </c>
      <c r="D1251" s="136"/>
      <c r="E1251" s="143" t="b">
        <f t="shared" si="548"/>
        <v>0</v>
      </c>
      <c r="F1251" s="137" t="str">
        <f t="shared" si="549"/>
        <v/>
      </c>
      <c r="G1251" s="138"/>
      <c r="H1251" s="139"/>
      <c r="I1251" s="138"/>
      <c r="J1251" s="139"/>
      <c r="K1251" s="138"/>
      <c r="L1251" s="139"/>
      <c r="M1251" s="140" t="str">
        <f t="shared" si="550"/>
        <v/>
      </c>
      <c r="N1251" s="534"/>
      <c r="O1251" s="534"/>
      <c r="Q1251" s="513">
        <f t="shared" si="551"/>
        <v>0</v>
      </c>
      <c r="R1251" s="499" t="str">
        <f t="shared" si="552"/>
        <v/>
      </c>
      <c r="T1251" s="522">
        <f t="shared" si="537"/>
        <v>0</v>
      </c>
      <c r="U1251" s="523">
        <f t="shared" si="538"/>
        <v>0</v>
      </c>
      <c r="V1251" s="522">
        <f t="shared" si="539"/>
        <v>0</v>
      </c>
      <c r="W1251" s="523">
        <f t="shared" si="540"/>
        <v>0</v>
      </c>
      <c r="X1251" s="522">
        <f t="shared" si="541"/>
        <v>0</v>
      </c>
      <c r="Y1251" s="523">
        <f t="shared" si="542"/>
        <v>0</v>
      </c>
      <c r="AA1251" s="517"/>
      <c r="AB1251" s="517" t="e">
        <f t="shared" si="553"/>
        <v>#VALUE!</v>
      </c>
      <c r="AC1251" s="524"/>
      <c r="AE1251" s="519"/>
      <c r="AF1251" s="519"/>
      <c r="AH1251" s="499" t="str">
        <f t="shared" si="543"/>
        <v/>
      </c>
    </row>
    <row r="1252" spans="1:34" x14ac:dyDescent="0.2">
      <c r="A1252" s="134"/>
      <c r="B1252" s="135" t="str">
        <f t="shared" si="554"/>
        <v/>
      </c>
      <c r="C1252" s="128" t="b">
        <f t="shared" si="547"/>
        <v>0</v>
      </c>
      <c r="D1252" s="136"/>
      <c r="E1252" s="143" t="b">
        <f t="shared" si="548"/>
        <v>0</v>
      </c>
      <c r="F1252" s="137" t="str">
        <f t="shared" si="549"/>
        <v/>
      </c>
      <c r="G1252" s="138"/>
      <c r="H1252" s="139"/>
      <c r="I1252" s="138"/>
      <c r="J1252" s="139"/>
      <c r="K1252" s="138"/>
      <c r="L1252" s="139"/>
      <c r="M1252" s="140" t="str">
        <f t="shared" si="550"/>
        <v/>
      </c>
      <c r="N1252" s="534"/>
      <c r="O1252" s="534"/>
      <c r="Q1252" s="513">
        <f t="shared" si="551"/>
        <v>0</v>
      </c>
      <c r="R1252" s="499" t="str">
        <f t="shared" si="552"/>
        <v/>
      </c>
      <c r="T1252" s="522">
        <f t="shared" si="537"/>
        <v>0</v>
      </c>
      <c r="U1252" s="523">
        <f t="shared" si="538"/>
        <v>0</v>
      </c>
      <c r="V1252" s="522">
        <f t="shared" si="539"/>
        <v>0</v>
      </c>
      <c r="W1252" s="523">
        <f t="shared" si="540"/>
        <v>0</v>
      </c>
      <c r="X1252" s="522">
        <f t="shared" si="541"/>
        <v>0</v>
      </c>
      <c r="Y1252" s="523">
        <f t="shared" si="542"/>
        <v>0</v>
      </c>
      <c r="AA1252" s="517"/>
      <c r="AB1252" s="517" t="e">
        <f t="shared" si="553"/>
        <v>#VALUE!</v>
      </c>
      <c r="AC1252" s="524"/>
      <c r="AE1252" s="519"/>
      <c r="AF1252" s="519"/>
      <c r="AH1252" s="499" t="str">
        <f t="shared" si="543"/>
        <v/>
      </c>
    </row>
    <row r="1253" spans="1:34" x14ac:dyDescent="0.2">
      <c r="A1253" s="134"/>
      <c r="B1253" s="135" t="str">
        <f t="shared" si="554"/>
        <v/>
      </c>
      <c r="C1253" s="128" t="b">
        <f t="shared" si="547"/>
        <v>0</v>
      </c>
      <c r="D1253" s="136"/>
      <c r="E1253" s="143" t="b">
        <f t="shared" si="548"/>
        <v>0</v>
      </c>
      <c r="F1253" s="137" t="str">
        <f t="shared" si="549"/>
        <v/>
      </c>
      <c r="G1253" s="138"/>
      <c r="H1253" s="139"/>
      <c r="I1253" s="138"/>
      <c r="J1253" s="139"/>
      <c r="K1253" s="138"/>
      <c r="L1253" s="139"/>
      <c r="M1253" s="140" t="str">
        <f t="shared" si="550"/>
        <v/>
      </c>
      <c r="N1253" s="534"/>
      <c r="O1253" s="534"/>
      <c r="Q1253" s="513">
        <f t="shared" si="551"/>
        <v>0</v>
      </c>
      <c r="R1253" s="499" t="str">
        <f t="shared" si="552"/>
        <v/>
      </c>
      <c r="T1253" s="522">
        <f t="shared" si="537"/>
        <v>0</v>
      </c>
      <c r="U1253" s="523">
        <f t="shared" si="538"/>
        <v>0</v>
      </c>
      <c r="V1253" s="522">
        <f t="shared" si="539"/>
        <v>0</v>
      </c>
      <c r="W1253" s="523">
        <f t="shared" si="540"/>
        <v>0</v>
      </c>
      <c r="X1253" s="522">
        <f t="shared" si="541"/>
        <v>0</v>
      </c>
      <c r="Y1253" s="523">
        <f t="shared" si="542"/>
        <v>0</v>
      </c>
      <c r="AA1253" s="517"/>
      <c r="AB1253" s="517" t="e">
        <f t="shared" si="553"/>
        <v>#VALUE!</v>
      </c>
      <c r="AC1253" s="524"/>
      <c r="AE1253" s="519"/>
      <c r="AF1253" s="519"/>
      <c r="AH1253" s="499" t="str">
        <f t="shared" si="543"/>
        <v/>
      </c>
    </row>
    <row r="1254" spans="1:34" x14ac:dyDescent="0.2">
      <c r="A1254" s="134"/>
      <c r="B1254" s="135" t="str">
        <f t="shared" si="554"/>
        <v/>
      </c>
      <c r="C1254" s="128" t="b">
        <f t="shared" si="547"/>
        <v>0</v>
      </c>
      <c r="D1254" s="136"/>
      <c r="E1254" s="143" t="b">
        <f t="shared" si="548"/>
        <v>0</v>
      </c>
      <c r="F1254" s="137" t="str">
        <f t="shared" si="549"/>
        <v/>
      </c>
      <c r="G1254" s="138"/>
      <c r="H1254" s="139"/>
      <c r="I1254" s="138"/>
      <c r="J1254" s="139"/>
      <c r="K1254" s="138"/>
      <c r="L1254" s="139"/>
      <c r="M1254" s="140" t="str">
        <f t="shared" si="550"/>
        <v/>
      </c>
      <c r="N1254" s="534"/>
      <c r="O1254" s="534"/>
      <c r="Q1254" s="513">
        <f t="shared" si="551"/>
        <v>0</v>
      </c>
      <c r="R1254" s="499" t="str">
        <f t="shared" si="552"/>
        <v/>
      </c>
      <c r="T1254" s="522">
        <f t="shared" si="537"/>
        <v>0</v>
      </c>
      <c r="U1254" s="523">
        <f t="shared" si="538"/>
        <v>0</v>
      </c>
      <c r="V1254" s="522">
        <f t="shared" si="539"/>
        <v>0</v>
      </c>
      <c r="W1254" s="523">
        <f t="shared" si="540"/>
        <v>0</v>
      </c>
      <c r="X1254" s="522">
        <f t="shared" si="541"/>
        <v>0</v>
      </c>
      <c r="Y1254" s="523">
        <f t="shared" si="542"/>
        <v>0</v>
      </c>
      <c r="AA1254" s="517"/>
      <c r="AB1254" s="517" t="e">
        <f t="shared" si="553"/>
        <v>#VALUE!</v>
      </c>
      <c r="AC1254" s="524"/>
      <c r="AE1254" s="519"/>
      <c r="AF1254" s="519"/>
      <c r="AH1254" s="499" t="str">
        <f t="shared" si="543"/>
        <v/>
      </c>
    </row>
    <row r="1255" spans="1:34" x14ac:dyDescent="0.2">
      <c r="A1255" s="134"/>
      <c r="B1255" s="135" t="str">
        <f t="shared" si="554"/>
        <v/>
      </c>
      <c r="C1255" s="128" t="b">
        <f t="shared" si="547"/>
        <v>0</v>
      </c>
      <c r="D1255" s="136"/>
      <c r="E1255" s="143" t="b">
        <f t="shared" si="548"/>
        <v>0</v>
      </c>
      <c r="F1255" s="137" t="str">
        <f t="shared" si="549"/>
        <v/>
      </c>
      <c r="G1255" s="138"/>
      <c r="H1255" s="139"/>
      <c r="I1255" s="138"/>
      <c r="J1255" s="139"/>
      <c r="K1255" s="138"/>
      <c r="L1255" s="139"/>
      <c r="M1255" s="140" t="str">
        <f t="shared" si="550"/>
        <v/>
      </c>
      <c r="N1255" s="534"/>
      <c r="O1255" s="534"/>
      <c r="Q1255" s="513">
        <f t="shared" si="551"/>
        <v>0</v>
      </c>
      <c r="R1255" s="499" t="str">
        <f t="shared" si="552"/>
        <v/>
      </c>
      <c r="T1255" s="522">
        <f t="shared" si="537"/>
        <v>0</v>
      </c>
      <c r="U1255" s="523">
        <f t="shared" si="538"/>
        <v>0</v>
      </c>
      <c r="V1255" s="522">
        <f t="shared" si="539"/>
        <v>0</v>
      </c>
      <c r="W1255" s="523">
        <f t="shared" si="540"/>
        <v>0</v>
      </c>
      <c r="X1255" s="522">
        <f t="shared" si="541"/>
        <v>0</v>
      </c>
      <c r="Y1255" s="523">
        <f t="shared" si="542"/>
        <v>0</v>
      </c>
      <c r="AA1255" s="517"/>
      <c r="AB1255" s="517" t="e">
        <f t="shared" si="553"/>
        <v>#VALUE!</v>
      </c>
      <c r="AC1255" s="524"/>
      <c r="AE1255" s="519"/>
      <c r="AF1255" s="519"/>
      <c r="AH1255" s="499" t="str">
        <f t="shared" si="543"/>
        <v/>
      </c>
    </row>
    <row r="1256" spans="1:34" x14ac:dyDescent="0.2">
      <c r="A1256" s="134"/>
      <c r="B1256" s="135" t="str">
        <f t="shared" si="554"/>
        <v/>
      </c>
      <c r="C1256" s="128" t="b">
        <f t="shared" si="547"/>
        <v>0</v>
      </c>
      <c r="D1256" s="136"/>
      <c r="E1256" s="143" t="b">
        <f t="shared" si="548"/>
        <v>0</v>
      </c>
      <c r="F1256" s="137" t="str">
        <f t="shared" si="549"/>
        <v/>
      </c>
      <c r="G1256" s="138"/>
      <c r="H1256" s="139"/>
      <c r="I1256" s="138"/>
      <c r="J1256" s="139"/>
      <c r="K1256" s="138"/>
      <c r="L1256" s="139"/>
      <c r="M1256" s="140" t="str">
        <f t="shared" si="550"/>
        <v/>
      </c>
      <c r="N1256" s="534"/>
      <c r="O1256" s="534"/>
      <c r="Q1256" s="513">
        <f t="shared" si="551"/>
        <v>0</v>
      </c>
      <c r="R1256" s="499" t="str">
        <f t="shared" si="552"/>
        <v/>
      </c>
      <c r="T1256" s="522">
        <f t="shared" si="537"/>
        <v>0</v>
      </c>
      <c r="U1256" s="523">
        <f t="shared" si="538"/>
        <v>0</v>
      </c>
      <c r="V1256" s="522">
        <f t="shared" si="539"/>
        <v>0</v>
      </c>
      <c r="W1256" s="523">
        <f t="shared" si="540"/>
        <v>0</v>
      </c>
      <c r="X1256" s="522">
        <f t="shared" si="541"/>
        <v>0</v>
      </c>
      <c r="Y1256" s="523">
        <f t="shared" si="542"/>
        <v>0</v>
      </c>
      <c r="AA1256" s="517"/>
      <c r="AB1256" s="517" t="e">
        <f t="shared" si="553"/>
        <v>#VALUE!</v>
      </c>
      <c r="AC1256" s="524"/>
      <c r="AE1256" s="519"/>
      <c r="AF1256" s="519"/>
      <c r="AH1256" s="499" t="str">
        <f t="shared" si="543"/>
        <v/>
      </c>
    </row>
    <row r="1257" spans="1:34" ht="13.5" thickBot="1" x14ac:dyDescent="0.25">
      <c r="A1257" s="179"/>
      <c r="B1257" s="135" t="str">
        <f t="shared" si="554"/>
        <v/>
      </c>
      <c r="C1257" s="128" t="b">
        <f t="shared" si="547"/>
        <v>0</v>
      </c>
      <c r="D1257" s="180"/>
      <c r="E1257" s="143" t="b">
        <f t="shared" si="548"/>
        <v>0</v>
      </c>
      <c r="F1257" s="137" t="str">
        <f t="shared" si="549"/>
        <v/>
      </c>
      <c r="G1257" s="138"/>
      <c r="H1257" s="139"/>
      <c r="I1257" s="138"/>
      <c r="J1257" s="139"/>
      <c r="K1257" s="138"/>
      <c r="L1257" s="139"/>
      <c r="M1257" s="140" t="str">
        <f t="shared" si="550"/>
        <v/>
      </c>
      <c r="N1257" s="534"/>
      <c r="O1257" s="534"/>
      <c r="Q1257" s="513">
        <f t="shared" si="551"/>
        <v>0</v>
      </c>
      <c r="R1257" s="499" t="str">
        <f t="shared" si="552"/>
        <v/>
      </c>
      <c r="T1257" s="522">
        <f t="shared" si="537"/>
        <v>0</v>
      </c>
      <c r="U1257" s="523">
        <f t="shared" si="538"/>
        <v>0</v>
      </c>
      <c r="V1257" s="522">
        <f t="shared" si="539"/>
        <v>0</v>
      </c>
      <c r="W1257" s="523">
        <f t="shared" si="540"/>
        <v>0</v>
      </c>
      <c r="X1257" s="522">
        <f t="shared" si="541"/>
        <v>0</v>
      </c>
      <c r="Y1257" s="523">
        <f t="shared" si="542"/>
        <v>0</v>
      </c>
      <c r="AA1257" s="517"/>
      <c r="AB1257" s="517" t="e">
        <f t="shared" si="553"/>
        <v>#VALUE!</v>
      </c>
      <c r="AC1257" s="524"/>
      <c r="AE1257" s="519"/>
      <c r="AF1257" s="519"/>
      <c r="AH1257" s="499" t="str">
        <f t="shared" si="543"/>
        <v/>
      </c>
    </row>
    <row r="1258" spans="1:34" ht="14.25" thickTop="1" thickBot="1" x14ac:dyDescent="0.25">
      <c r="A1258" s="163"/>
      <c r="B1258" s="164"/>
      <c r="C1258" s="165"/>
      <c r="D1258" s="166"/>
      <c r="E1258" s="166"/>
      <c r="F1258" s="167"/>
      <c r="G1258" s="168"/>
      <c r="H1258" s="168"/>
      <c r="I1258" s="168"/>
      <c r="J1258" s="168"/>
      <c r="K1258" s="168"/>
      <c r="L1258" s="168"/>
      <c r="M1258" s="169" t="str">
        <f>IF(SUM(G1258:L1258)&gt;0.00001,M1257+G1258-H1258+K1258-L1258,"")</f>
        <v/>
      </c>
      <c r="N1258" s="534"/>
      <c r="O1258" s="534"/>
      <c r="Q1258" s="513"/>
      <c r="T1258" s="522">
        <f t="shared" si="537"/>
        <v>0</v>
      </c>
      <c r="U1258" s="523">
        <f t="shared" si="538"/>
        <v>0</v>
      </c>
      <c r="V1258" s="522">
        <f t="shared" si="539"/>
        <v>0</v>
      </c>
      <c r="W1258" s="523">
        <f t="shared" si="540"/>
        <v>0</v>
      </c>
      <c r="X1258" s="522">
        <f t="shared" si="541"/>
        <v>0</v>
      </c>
      <c r="Y1258" s="523">
        <f t="shared" si="542"/>
        <v>0</v>
      </c>
      <c r="AA1258" s="517"/>
      <c r="AB1258" s="517"/>
      <c r="AC1258" s="530"/>
      <c r="AE1258" s="519"/>
      <c r="AF1258" s="519"/>
      <c r="AH1258" s="499" t="str">
        <f t="shared" si="543"/>
        <v/>
      </c>
    </row>
    <row r="1259" spans="1:34" ht="13.5" thickTop="1" x14ac:dyDescent="0.2">
      <c r="A1259" s="702" t="s">
        <v>15</v>
      </c>
      <c r="B1259" s="703"/>
      <c r="C1259" s="703"/>
      <c r="D1259" s="703"/>
      <c r="E1259" s="703"/>
      <c r="F1259" s="703"/>
      <c r="G1259" s="708" t="s">
        <v>9</v>
      </c>
      <c r="H1259" s="708"/>
      <c r="I1259" s="697" t="str">
        <f>I8</f>
        <v>BANCA XXXX</v>
      </c>
      <c r="J1259" s="698"/>
      <c r="K1259" s="696" t="str">
        <f>K8</f>
        <v>BANCA Agricola pop</v>
      </c>
      <c r="L1259" s="696"/>
      <c r="M1259" s="692" t="s">
        <v>7</v>
      </c>
      <c r="N1259" s="505"/>
      <c r="O1259" s="505"/>
      <c r="Q1259" s="513"/>
      <c r="T1259" s="522" t="str">
        <f t="shared" si="537"/>
        <v>C A S S A</v>
      </c>
      <c r="U1259" s="523">
        <f t="shared" si="538"/>
        <v>0</v>
      </c>
      <c r="V1259" s="522" t="str">
        <f t="shared" si="539"/>
        <v>BANCA XXXX</v>
      </c>
      <c r="W1259" s="523">
        <f t="shared" si="540"/>
        <v>0</v>
      </c>
      <c r="X1259" s="522" t="str">
        <f t="shared" si="541"/>
        <v>BANCA Agricola pop</v>
      </c>
      <c r="Y1259" s="523">
        <f t="shared" si="542"/>
        <v>0</v>
      </c>
      <c r="AA1259" s="517"/>
      <c r="AB1259" s="517"/>
      <c r="AC1259" s="530"/>
      <c r="AE1259" s="519"/>
      <c r="AF1259" s="519"/>
      <c r="AH1259" s="499" t="str">
        <f t="shared" si="543"/>
        <v/>
      </c>
    </row>
    <row r="1260" spans="1:34" x14ac:dyDescent="0.2">
      <c r="A1260" s="704"/>
      <c r="B1260" s="705"/>
      <c r="C1260" s="705"/>
      <c r="D1260" s="705"/>
      <c r="E1260" s="705"/>
      <c r="F1260" s="705"/>
      <c r="G1260" s="152" t="s">
        <v>2</v>
      </c>
      <c r="H1260" s="152" t="s">
        <v>3</v>
      </c>
      <c r="I1260" s="152" t="s">
        <v>2</v>
      </c>
      <c r="J1260" s="152" t="s">
        <v>3</v>
      </c>
      <c r="K1260" s="152" t="s">
        <v>2</v>
      </c>
      <c r="L1260" s="152" t="s">
        <v>3</v>
      </c>
      <c r="M1260" s="693"/>
      <c r="N1260" s="505"/>
      <c r="O1260" s="505"/>
      <c r="Q1260" s="513"/>
      <c r="T1260" s="522" t="str">
        <f t="shared" si="537"/>
        <v>ENTRATE</v>
      </c>
      <c r="U1260" s="523" t="str">
        <f t="shared" si="538"/>
        <v>USCITE</v>
      </c>
      <c r="V1260" s="522" t="str">
        <f t="shared" si="539"/>
        <v>ENTRATE</v>
      </c>
      <c r="W1260" s="523" t="str">
        <f t="shared" si="540"/>
        <v>USCITE</v>
      </c>
      <c r="X1260" s="522" t="str">
        <f t="shared" si="541"/>
        <v>ENTRATE</v>
      </c>
      <c r="Y1260" s="523" t="str">
        <f t="shared" si="542"/>
        <v>USCITE</v>
      </c>
      <c r="AA1260" s="517"/>
      <c r="AB1260" s="517"/>
      <c r="AC1260" s="530"/>
      <c r="AE1260" s="519"/>
      <c r="AF1260" s="519"/>
      <c r="AH1260" s="499" t="str">
        <f t="shared" si="543"/>
        <v/>
      </c>
    </row>
    <row r="1261" spans="1:34" x14ac:dyDescent="0.2">
      <c r="A1261" s="694" t="s">
        <v>12</v>
      </c>
      <c r="B1261" s="695"/>
      <c r="C1261" s="695"/>
      <c r="D1261" s="695"/>
      <c r="E1261" s="695"/>
      <c r="F1261" s="695"/>
      <c r="G1261" s="153">
        <f t="shared" ref="G1261:L1261" si="555">SUM(G1232:G1257)</f>
        <v>0</v>
      </c>
      <c r="H1261" s="153">
        <f t="shared" si="555"/>
        <v>0</v>
      </c>
      <c r="I1261" s="153">
        <f t="shared" si="555"/>
        <v>0</v>
      </c>
      <c r="J1261" s="153">
        <f t="shared" si="555"/>
        <v>0</v>
      </c>
      <c r="K1261" s="153">
        <f t="shared" si="555"/>
        <v>0</v>
      </c>
      <c r="L1261" s="153">
        <f t="shared" si="555"/>
        <v>0</v>
      </c>
      <c r="M1261" s="154">
        <f>G1261-H1261+I1261-J1261+K1261-L1261</f>
        <v>0</v>
      </c>
      <c r="N1261" s="534"/>
      <c r="O1261" s="534"/>
      <c r="Q1261" s="513"/>
      <c r="T1261" s="522">
        <f t="shared" si="537"/>
        <v>0</v>
      </c>
      <c r="U1261" s="523">
        <f t="shared" si="538"/>
        <v>0</v>
      </c>
      <c r="V1261" s="522">
        <f t="shared" si="539"/>
        <v>0</v>
      </c>
      <c r="W1261" s="523">
        <f t="shared" si="540"/>
        <v>0</v>
      </c>
      <c r="X1261" s="522">
        <f t="shared" si="541"/>
        <v>0</v>
      </c>
      <c r="Y1261" s="523">
        <f t="shared" si="542"/>
        <v>0</v>
      </c>
      <c r="AA1261" s="517"/>
      <c r="AB1261" s="517"/>
      <c r="AC1261" s="530"/>
      <c r="AE1261" s="519"/>
      <c r="AF1261" s="519"/>
      <c r="AH1261" s="499" t="str">
        <f t="shared" si="543"/>
        <v/>
      </c>
    </row>
    <row r="1262" spans="1:34" x14ac:dyDescent="0.2">
      <c r="A1262" s="694" t="s">
        <v>14</v>
      </c>
      <c r="B1262" s="695"/>
      <c r="C1262" s="695"/>
      <c r="D1262" s="695"/>
      <c r="E1262" s="695"/>
      <c r="F1262" s="695"/>
      <c r="G1262" s="153">
        <f t="shared" ref="G1262:M1262" si="556">G1230</f>
        <v>434.24</v>
      </c>
      <c r="H1262" s="153">
        <f t="shared" si="556"/>
        <v>0</v>
      </c>
      <c r="I1262" s="153">
        <f t="shared" si="556"/>
        <v>17740.45</v>
      </c>
      <c r="J1262" s="153">
        <f t="shared" si="556"/>
        <v>29.94</v>
      </c>
      <c r="K1262" s="153">
        <f t="shared" si="556"/>
        <v>95.99</v>
      </c>
      <c r="L1262" s="153">
        <f t="shared" si="556"/>
        <v>0</v>
      </c>
      <c r="M1262" s="154">
        <f t="shared" si="556"/>
        <v>18240.740000000005</v>
      </c>
      <c r="N1262" s="534"/>
      <c r="O1262" s="534"/>
      <c r="Q1262" s="513"/>
      <c r="T1262" s="522">
        <f t="shared" si="537"/>
        <v>434.24</v>
      </c>
      <c r="U1262" s="523">
        <f t="shared" si="538"/>
        <v>0</v>
      </c>
      <c r="V1262" s="522">
        <f t="shared" si="539"/>
        <v>17740.45</v>
      </c>
      <c r="W1262" s="523">
        <f t="shared" si="540"/>
        <v>29.94</v>
      </c>
      <c r="X1262" s="522">
        <f t="shared" si="541"/>
        <v>95.99</v>
      </c>
      <c r="Y1262" s="523">
        <f t="shared" si="542"/>
        <v>0</v>
      </c>
      <c r="AA1262" s="517"/>
      <c r="AB1262" s="517"/>
      <c r="AC1262" s="530"/>
      <c r="AE1262" s="519"/>
      <c r="AF1262" s="519"/>
      <c r="AH1262" s="499" t="str">
        <f t="shared" si="543"/>
        <v/>
      </c>
    </row>
    <row r="1263" spans="1:34" x14ac:dyDescent="0.2">
      <c r="A1263" s="700" t="s">
        <v>13</v>
      </c>
      <c r="B1263" s="701"/>
      <c r="C1263" s="701"/>
      <c r="D1263" s="701"/>
      <c r="E1263" s="701"/>
      <c r="F1263" s="701"/>
      <c r="G1263" s="153">
        <f t="shared" ref="G1263:M1263" si="557">G1261+G1262</f>
        <v>434.24</v>
      </c>
      <c r="H1263" s="153">
        <f t="shared" si="557"/>
        <v>0</v>
      </c>
      <c r="I1263" s="153">
        <f t="shared" si="557"/>
        <v>17740.45</v>
      </c>
      <c r="J1263" s="153">
        <f t="shared" si="557"/>
        <v>29.94</v>
      </c>
      <c r="K1263" s="153">
        <f t="shared" si="557"/>
        <v>95.99</v>
      </c>
      <c r="L1263" s="153">
        <f t="shared" si="557"/>
        <v>0</v>
      </c>
      <c r="M1263" s="154">
        <f t="shared" si="557"/>
        <v>18240.740000000005</v>
      </c>
      <c r="N1263" s="534"/>
      <c r="O1263" s="534"/>
      <c r="Q1263" s="513"/>
      <c r="T1263" s="522">
        <f t="shared" si="537"/>
        <v>434.24</v>
      </c>
      <c r="U1263" s="523">
        <f t="shared" si="538"/>
        <v>0</v>
      </c>
      <c r="V1263" s="522">
        <f t="shared" si="539"/>
        <v>17740.45</v>
      </c>
      <c r="W1263" s="523">
        <f t="shared" si="540"/>
        <v>29.94</v>
      </c>
      <c r="X1263" s="522">
        <f t="shared" si="541"/>
        <v>95.99</v>
      </c>
      <c r="Y1263" s="523">
        <f t="shared" si="542"/>
        <v>0</v>
      </c>
      <c r="AA1263" s="517"/>
      <c r="AB1263" s="517"/>
      <c r="AC1263" s="530"/>
      <c r="AE1263" s="519"/>
      <c r="AF1263" s="519"/>
      <c r="AH1263" s="499" t="str">
        <f t="shared" si="543"/>
        <v/>
      </c>
    </row>
    <row r="1264" spans="1:34" ht="13.5" thickBot="1" x14ac:dyDescent="0.25">
      <c r="A1264" s="706" t="s">
        <v>16</v>
      </c>
      <c r="B1264" s="707"/>
      <c r="C1264" s="707"/>
      <c r="D1264" s="707"/>
      <c r="E1264" s="707"/>
      <c r="F1264" s="707"/>
      <c r="G1264" s="699">
        <f>G1263-H1263</f>
        <v>434.24</v>
      </c>
      <c r="H1264" s="699"/>
      <c r="I1264" s="699">
        <f>I1263-J1263</f>
        <v>17710.510000000002</v>
      </c>
      <c r="J1264" s="699"/>
      <c r="K1264" s="699">
        <f>K1263-L1263</f>
        <v>95.99</v>
      </c>
      <c r="L1264" s="699"/>
      <c r="M1264" s="155">
        <f>G1264+I1264+K1264</f>
        <v>18240.740000000005</v>
      </c>
      <c r="N1264" s="536"/>
      <c r="O1264" s="536"/>
      <c r="Q1264" s="513"/>
      <c r="T1264" s="522">
        <f t="shared" si="537"/>
        <v>434.24</v>
      </c>
      <c r="U1264" s="523">
        <f t="shared" si="538"/>
        <v>0</v>
      </c>
      <c r="V1264" s="522">
        <f t="shared" si="539"/>
        <v>17710.510000000002</v>
      </c>
      <c r="W1264" s="523">
        <f t="shared" si="540"/>
        <v>0</v>
      </c>
      <c r="X1264" s="522">
        <f t="shared" si="541"/>
        <v>95.99</v>
      </c>
      <c r="Y1264" s="523">
        <f t="shared" si="542"/>
        <v>0</v>
      </c>
      <c r="AA1264" s="517"/>
      <c r="AB1264" s="517"/>
      <c r="AC1264" s="530"/>
      <c r="AE1264" s="519"/>
      <c r="AF1264" s="519"/>
      <c r="AH1264" s="499" t="str">
        <f t="shared" si="543"/>
        <v/>
      </c>
    </row>
    <row r="1265" spans="1:34" ht="13.5" thickTop="1" x14ac:dyDescent="0.2">
      <c r="A1265" s="160"/>
      <c r="B1265" s="156" t="str">
        <f>IF(Q1265&gt;0.00001,B1257+1,"")</f>
        <v/>
      </c>
      <c r="C1265" s="128" t="b">
        <f t="shared" ref="C1265:C1290" si="558">IF(G1265+I1265+K1265&gt;0,"e",IF(H1265+J1265+L1265&gt;0,"u",IF(G1265+H1265+I1265+J1265+K1265+L1265&lt;0,"")))</f>
        <v>0</v>
      </c>
      <c r="D1265" s="161"/>
      <c r="E1265" s="143" t="b">
        <f t="shared" ref="E1265:E1290" si="559">IF(Q1265&gt;0.0001,1)</f>
        <v>0</v>
      </c>
      <c r="F1265" s="137" t="str">
        <f t="shared" ref="F1265:F1290" si="560">AH1265</f>
        <v/>
      </c>
      <c r="G1265" s="157"/>
      <c r="H1265" s="158"/>
      <c r="I1265" s="157"/>
      <c r="J1265" s="158"/>
      <c r="K1265" s="157"/>
      <c r="L1265" s="158"/>
      <c r="M1265" s="159" t="str">
        <f t="shared" ref="M1265:M1290" si="561">IF(SUM(G1265:L1265)&gt;0.00001,M1264+G1265-H1265+I1265-J1265+K1265-L1265,"")</f>
        <v/>
      </c>
      <c r="N1265" s="534"/>
      <c r="O1265" s="534"/>
      <c r="Q1265" s="513">
        <f t="shared" ref="Q1265:Q1290" si="562">SUM(G1265:L1265)</f>
        <v>0</v>
      </c>
      <c r="R1265" s="499" t="str">
        <f t="shared" ref="R1265:R1290" si="563">LEFT(F1265,2)</f>
        <v/>
      </c>
      <c r="T1265" s="522">
        <f t="shared" si="537"/>
        <v>0</v>
      </c>
      <c r="U1265" s="523">
        <f t="shared" si="538"/>
        <v>0</v>
      </c>
      <c r="V1265" s="522">
        <f t="shared" si="539"/>
        <v>0</v>
      </c>
      <c r="W1265" s="523">
        <f t="shared" si="540"/>
        <v>0</v>
      </c>
      <c r="X1265" s="522">
        <f t="shared" si="541"/>
        <v>0</v>
      </c>
      <c r="Y1265" s="523">
        <f t="shared" si="542"/>
        <v>0</v>
      </c>
      <c r="AA1265" s="517"/>
      <c r="AB1265" s="517" t="e">
        <f t="shared" ref="AB1265:AB1290" si="564">$AA$11+M1265</f>
        <v>#VALUE!</v>
      </c>
      <c r="AC1265" s="524"/>
      <c r="AE1265" s="519"/>
      <c r="AF1265" s="519"/>
      <c r="AH1265" s="499" t="str">
        <f t="shared" si="543"/>
        <v/>
      </c>
    </row>
    <row r="1266" spans="1:34" x14ac:dyDescent="0.2">
      <c r="A1266" s="134"/>
      <c r="B1266" s="135" t="str">
        <f t="shared" ref="B1266:B1290" si="565">IF(Q1266&gt;0.00001,B1265+1,"")</f>
        <v/>
      </c>
      <c r="C1266" s="128" t="b">
        <f t="shared" si="558"/>
        <v>0</v>
      </c>
      <c r="D1266" s="136"/>
      <c r="E1266" s="143" t="b">
        <f t="shared" si="559"/>
        <v>0</v>
      </c>
      <c r="F1266" s="137" t="str">
        <f t="shared" si="560"/>
        <v/>
      </c>
      <c r="G1266" s="138"/>
      <c r="H1266" s="139"/>
      <c r="I1266" s="138"/>
      <c r="J1266" s="139"/>
      <c r="K1266" s="138"/>
      <c r="L1266" s="139"/>
      <c r="M1266" s="140" t="str">
        <f t="shared" si="561"/>
        <v/>
      </c>
      <c r="N1266" s="534"/>
      <c r="O1266" s="534"/>
      <c r="Q1266" s="513">
        <f t="shared" si="562"/>
        <v>0</v>
      </c>
      <c r="R1266" s="499" t="str">
        <f t="shared" si="563"/>
        <v/>
      </c>
      <c r="T1266" s="522">
        <f t="shared" si="537"/>
        <v>0</v>
      </c>
      <c r="U1266" s="523">
        <f t="shared" si="538"/>
        <v>0</v>
      </c>
      <c r="V1266" s="522">
        <f t="shared" si="539"/>
        <v>0</v>
      </c>
      <c r="W1266" s="523">
        <f t="shared" si="540"/>
        <v>0</v>
      </c>
      <c r="X1266" s="522">
        <f t="shared" si="541"/>
        <v>0</v>
      </c>
      <c r="Y1266" s="523">
        <f t="shared" si="542"/>
        <v>0</v>
      </c>
      <c r="AA1266" s="517"/>
      <c r="AB1266" s="517" t="e">
        <f t="shared" si="564"/>
        <v>#VALUE!</v>
      </c>
      <c r="AC1266" s="524"/>
      <c r="AE1266" s="519"/>
      <c r="AF1266" s="519"/>
      <c r="AH1266" s="499" t="str">
        <f t="shared" si="543"/>
        <v/>
      </c>
    </row>
    <row r="1267" spans="1:34" x14ac:dyDescent="0.2">
      <c r="A1267" s="134"/>
      <c r="B1267" s="135" t="str">
        <f t="shared" si="565"/>
        <v/>
      </c>
      <c r="C1267" s="128" t="b">
        <f t="shared" si="558"/>
        <v>0</v>
      </c>
      <c r="D1267" s="136"/>
      <c r="E1267" s="143" t="b">
        <f t="shared" si="559"/>
        <v>0</v>
      </c>
      <c r="F1267" s="137" t="str">
        <f t="shared" si="560"/>
        <v/>
      </c>
      <c r="G1267" s="138"/>
      <c r="H1267" s="139"/>
      <c r="I1267" s="138"/>
      <c r="J1267" s="139"/>
      <c r="K1267" s="138"/>
      <c r="L1267" s="139"/>
      <c r="M1267" s="140" t="str">
        <f t="shared" si="561"/>
        <v/>
      </c>
      <c r="N1267" s="534"/>
      <c r="O1267" s="534"/>
      <c r="Q1267" s="513">
        <f t="shared" si="562"/>
        <v>0</v>
      </c>
      <c r="R1267" s="499" t="str">
        <f t="shared" si="563"/>
        <v/>
      </c>
      <c r="T1267" s="522">
        <f t="shared" si="537"/>
        <v>0</v>
      </c>
      <c r="U1267" s="523">
        <f t="shared" si="538"/>
        <v>0</v>
      </c>
      <c r="V1267" s="522">
        <f t="shared" si="539"/>
        <v>0</v>
      </c>
      <c r="W1267" s="523">
        <f t="shared" si="540"/>
        <v>0</v>
      </c>
      <c r="X1267" s="522">
        <f t="shared" si="541"/>
        <v>0</v>
      </c>
      <c r="Y1267" s="523">
        <f t="shared" si="542"/>
        <v>0</v>
      </c>
      <c r="AA1267" s="517"/>
      <c r="AB1267" s="517" t="e">
        <f t="shared" si="564"/>
        <v>#VALUE!</v>
      </c>
      <c r="AC1267" s="524"/>
      <c r="AE1267" s="519"/>
      <c r="AF1267" s="519"/>
      <c r="AH1267" s="499" t="str">
        <f t="shared" si="543"/>
        <v/>
      </c>
    </row>
    <row r="1268" spans="1:34" x14ac:dyDescent="0.2">
      <c r="A1268" s="134"/>
      <c r="B1268" s="135" t="str">
        <f t="shared" si="565"/>
        <v/>
      </c>
      <c r="C1268" s="128" t="b">
        <f t="shared" si="558"/>
        <v>0</v>
      </c>
      <c r="D1268" s="136"/>
      <c r="E1268" s="143" t="b">
        <f t="shared" si="559"/>
        <v>0</v>
      </c>
      <c r="F1268" s="137" t="str">
        <f t="shared" si="560"/>
        <v/>
      </c>
      <c r="G1268" s="138"/>
      <c r="H1268" s="139"/>
      <c r="I1268" s="138"/>
      <c r="J1268" s="139"/>
      <c r="K1268" s="138"/>
      <c r="L1268" s="139"/>
      <c r="M1268" s="140" t="str">
        <f t="shared" si="561"/>
        <v/>
      </c>
      <c r="N1268" s="534"/>
      <c r="O1268" s="534"/>
      <c r="Q1268" s="513">
        <f t="shared" si="562"/>
        <v>0</v>
      </c>
      <c r="R1268" s="499" t="str">
        <f t="shared" si="563"/>
        <v/>
      </c>
      <c r="T1268" s="522">
        <f t="shared" si="537"/>
        <v>0</v>
      </c>
      <c r="U1268" s="523">
        <f t="shared" si="538"/>
        <v>0</v>
      </c>
      <c r="V1268" s="522">
        <f t="shared" si="539"/>
        <v>0</v>
      </c>
      <c r="W1268" s="523">
        <f t="shared" si="540"/>
        <v>0</v>
      </c>
      <c r="X1268" s="522">
        <f t="shared" si="541"/>
        <v>0</v>
      </c>
      <c r="Y1268" s="523">
        <f t="shared" si="542"/>
        <v>0</v>
      </c>
      <c r="AA1268" s="517"/>
      <c r="AB1268" s="517" t="e">
        <f t="shared" si="564"/>
        <v>#VALUE!</v>
      </c>
      <c r="AC1268" s="524"/>
      <c r="AE1268" s="519"/>
      <c r="AF1268" s="519"/>
      <c r="AH1268" s="499" t="str">
        <f t="shared" si="543"/>
        <v/>
      </c>
    </row>
    <row r="1269" spans="1:34" x14ac:dyDescent="0.2">
      <c r="A1269" s="134"/>
      <c r="B1269" s="135" t="str">
        <f t="shared" si="565"/>
        <v/>
      </c>
      <c r="C1269" s="128" t="b">
        <f t="shared" si="558"/>
        <v>0</v>
      </c>
      <c r="D1269" s="136"/>
      <c r="E1269" s="143" t="b">
        <f t="shared" si="559"/>
        <v>0</v>
      </c>
      <c r="F1269" s="137" t="str">
        <f t="shared" si="560"/>
        <v/>
      </c>
      <c r="G1269" s="138"/>
      <c r="H1269" s="139"/>
      <c r="I1269" s="138"/>
      <c r="J1269" s="139"/>
      <c r="K1269" s="138"/>
      <c r="L1269" s="139"/>
      <c r="M1269" s="140" t="str">
        <f t="shared" si="561"/>
        <v/>
      </c>
      <c r="N1269" s="534"/>
      <c r="O1269" s="534"/>
      <c r="Q1269" s="513">
        <f t="shared" si="562"/>
        <v>0</v>
      </c>
      <c r="R1269" s="499" t="str">
        <f t="shared" si="563"/>
        <v/>
      </c>
      <c r="T1269" s="522">
        <f t="shared" si="537"/>
        <v>0</v>
      </c>
      <c r="U1269" s="523">
        <f t="shared" si="538"/>
        <v>0</v>
      </c>
      <c r="V1269" s="522">
        <f t="shared" si="539"/>
        <v>0</v>
      </c>
      <c r="W1269" s="523">
        <f t="shared" si="540"/>
        <v>0</v>
      </c>
      <c r="X1269" s="522">
        <f t="shared" si="541"/>
        <v>0</v>
      </c>
      <c r="Y1269" s="523">
        <f t="shared" si="542"/>
        <v>0</v>
      </c>
      <c r="AA1269" s="517"/>
      <c r="AB1269" s="517" t="e">
        <f t="shared" si="564"/>
        <v>#VALUE!</v>
      </c>
      <c r="AC1269" s="524"/>
      <c r="AE1269" s="519"/>
      <c r="AF1269" s="519"/>
      <c r="AH1269" s="499" t="str">
        <f t="shared" si="543"/>
        <v/>
      </c>
    </row>
    <row r="1270" spans="1:34" x14ac:dyDescent="0.2">
      <c r="A1270" s="134"/>
      <c r="B1270" s="135" t="str">
        <f t="shared" si="565"/>
        <v/>
      </c>
      <c r="C1270" s="128" t="b">
        <f t="shared" si="558"/>
        <v>0</v>
      </c>
      <c r="D1270" s="136"/>
      <c r="E1270" s="143" t="b">
        <f t="shared" si="559"/>
        <v>0</v>
      </c>
      <c r="F1270" s="137" t="str">
        <f t="shared" si="560"/>
        <v/>
      </c>
      <c r="G1270" s="138"/>
      <c r="H1270" s="139"/>
      <c r="I1270" s="138"/>
      <c r="J1270" s="139"/>
      <c r="K1270" s="138"/>
      <c r="L1270" s="139"/>
      <c r="M1270" s="140" t="str">
        <f t="shared" si="561"/>
        <v/>
      </c>
      <c r="N1270" s="534"/>
      <c r="O1270" s="534"/>
      <c r="Q1270" s="513">
        <f t="shared" si="562"/>
        <v>0</v>
      </c>
      <c r="R1270" s="499" t="str">
        <f t="shared" si="563"/>
        <v/>
      </c>
      <c r="T1270" s="522">
        <f t="shared" si="537"/>
        <v>0</v>
      </c>
      <c r="U1270" s="523">
        <f t="shared" si="538"/>
        <v>0</v>
      </c>
      <c r="V1270" s="522">
        <f t="shared" si="539"/>
        <v>0</v>
      </c>
      <c r="W1270" s="523">
        <f t="shared" si="540"/>
        <v>0</v>
      </c>
      <c r="X1270" s="522">
        <f t="shared" si="541"/>
        <v>0</v>
      </c>
      <c r="Y1270" s="523">
        <f t="shared" si="542"/>
        <v>0</v>
      </c>
      <c r="AA1270" s="517"/>
      <c r="AB1270" s="517" t="e">
        <f t="shared" si="564"/>
        <v>#VALUE!</v>
      </c>
      <c r="AC1270" s="524"/>
      <c r="AE1270" s="519"/>
      <c r="AF1270" s="519"/>
      <c r="AH1270" s="499" t="str">
        <f t="shared" si="543"/>
        <v/>
      </c>
    </row>
    <row r="1271" spans="1:34" x14ac:dyDescent="0.2">
      <c r="A1271" s="134"/>
      <c r="B1271" s="135" t="str">
        <f t="shared" si="565"/>
        <v/>
      </c>
      <c r="C1271" s="128" t="b">
        <f t="shared" si="558"/>
        <v>0</v>
      </c>
      <c r="D1271" s="136"/>
      <c r="E1271" s="143" t="b">
        <f t="shared" si="559"/>
        <v>0</v>
      </c>
      <c r="F1271" s="137" t="str">
        <f t="shared" si="560"/>
        <v/>
      </c>
      <c r="G1271" s="138"/>
      <c r="H1271" s="139"/>
      <c r="I1271" s="138"/>
      <c r="J1271" s="139"/>
      <c r="K1271" s="138"/>
      <c r="L1271" s="139"/>
      <c r="M1271" s="140" t="str">
        <f t="shared" si="561"/>
        <v/>
      </c>
      <c r="N1271" s="534"/>
      <c r="O1271" s="534"/>
      <c r="Q1271" s="513">
        <f t="shared" si="562"/>
        <v>0</v>
      </c>
      <c r="R1271" s="499" t="str">
        <f t="shared" si="563"/>
        <v/>
      </c>
      <c r="T1271" s="522">
        <f t="shared" si="537"/>
        <v>0</v>
      </c>
      <c r="U1271" s="523">
        <f t="shared" si="538"/>
        <v>0</v>
      </c>
      <c r="V1271" s="522">
        <f t="shared" si="539"/>
        <v>0</v>
      </c>
      <c r="W1271" s="523">
        <f t="shared" si="540"/>
        <v>0</v>
      </c>
      <c r="X1271" s="522">
        <f t="shared" si="541"/>
        <v>0</v>
      </c>
      <c r="Y1271" s="523">
        <f t="shared" si="542"/>
        <v>0</v>
      </c>
      <c r="AA1271" s="517"/>
      <c r="AB1271" s="517" t="e">
        <f t="shared" si="564"/>
        <v>#VALUE!</v>
      </c>
      <c r="AC1271" s="524"/>
      <c r="AE1271" s="519"/>
      <c r="AF1271" s="519"/>
      <c r="AH1271" s="499" t="str">
        <f t="shared" si="543"/>
        <v/>
      </c>
    </row>
    <row r="1272" spans="1:34" x14ac:dyDescent="0.2">
      <c r="A1272" s="134"/>
      <c r="B1272" s="135" t="str">
        <f t="shared" si="565"/>
        <v/>
      </c>
      <c r="C1272" s="128" t="b">
        <f t="shared" si="558"/>
        <v>0</v>
      </c>
      <c r="D1272" s="136"/>
      <c r="E1272" s="143" t="b">
        <f t="shared" si="559"/>
        <v>0</v>
      </c>
      <c r="F1272" s="137" t="str">
        <f t="shared" si="560"/>
        <v/>
      </c>
      <c r="G1272" s="138"/>
      <c r="H1272" s="139"/>
      <c r="I1272" s="138"/>
      <c r="J1272" s="139"/>
      <c r="K1272" s="138"/>
      <c r="L1272" s="139"/>
      <c r="M1272" s="140" t="str">
        <f t="shared" si="561"/>
        <v/>
      </c>
      <c r="N1272" s="534"/>
      <c r="O1272" s="534"/>
      <c r="Q1272" s="513">
        <f t="shared" si="562"/>
        <v>0</v>
      </c>
      <c r="R1272" s="499" t="str">
        <f t="shared" si="563"/>
        <v/>
      </c>
      <c r="T1272" s="522">
        <f t="shared" si="537"/>
        <v>0</v>
      </c>
      <c r="U1272" s="523">
        <f t="shared" si="538"/>
        <v>0</v>
      </c>
      <c r="V1272" s="522">
        <f t="shared" si="539"/>
        <v>0</v>
      </c>
      <c r="W1272" s="523">
        <f t="shared" si="540"/>
        <v>0</v>
      </c>
      <c r="X1272" s="522">
        <f t="shared" si="541"/>
        <v>0</v>
      </c>
      <c r="Y1272" s="523">
        <f t="shared" si="542"/>
        <v>0</v>
      </c>
      <c r="AA1272" s="517"/>
      <c r="AB1272" s="517" t="e">
        <f t="shared" si="564"/>
        <v>#VALUE!</v>
      </c>
      <c r="AC1272" s="524"/>
      <c r="AE1272" s="519"/>
      <c r="AF1272" s="519"/>
      <c r="AH1272" s="499" t="str">
        <f t="shared" si="543"/>
        <v/>
      </c>
    </row>
    <row r="1273" spans="1:34" x14ac:dyDescent="0.2">
      <c r="A1273" s="134"/>
      <c r="B1273" s="135" t="str">
        <f t="shared" si="565"/>
        <v/>
      </c>
      <c r="C1273" s="128" t="b">
        <f t="shared" si="558"/>
        <v>0</v>
      </c>
      <c r="D1273" s="136"/>
      <c r="E1273" s="143" t="b">
        <f t="shared" si="559"/>
        <v>0</v>
      </c>
      <c r="F1273" s="137" t="str">
        <f t="shared" si="560"/>
        <v/>
      </c>
      <c r="G1273" s="138"/>
      <c r="H1273" s="139"/>
      <c r="I1273" s="138"/>
      <c r="J1273" s="139"/>
      <c r="K1273" s="138"/>
      <c r="L1273" s="139"/>
      <c r="M1273" s="140" t="str">
        <f t="shared" si="561"/>
        <v/>
      </c>
      <c r="N1273" s="534"/>
      <c r="O1273" s="534"/>
      <c r="Q1273" s="513">
        <f t="shared" si="562"/>
        <v>0</v>
      </c>
      <c r="R1273" s="499" t="str">
        <f t="shared" si="563"/>
        <v/>
      </c>
      <c r="T1273" s="522">
        <f t="shared" si="537"/>
        <v>0</v>
      </c>
      <c r="U1273" s="523">
        <f t="shared" si="538"/>
        <v>0</v>
      </c>
      <c r="V1273" s="522">
        <f t="shared" si="539"/>
        <v>0</v>
      </c>
      <c r="W1273" s="523">
        <f t="shared" si="540"/>
        <v>0</v>
      </c>
      <c r="X1273" s="522">
        <f t="shared" si="541"/>
        <v>0</v>
      </c>
      <c r="Y1273" s="523">
        <f t="shared" si="542"/>
        <v>0</v>
      </c>
      <c r="AA1273" s="517"/>
      <c r="AB1273" s="517" t="e">
        <f t="shared" si="564"/>
        <v>#VALUE!</v>
      </c>
      <c r="AC1273" s="524"/>
      <c r="AE1273" s="519"/>
      <c r="AF1273" s="519"/>
      <c r="AH1273" s="499" t="str">
        <f t="shared" si="543"/>
        <v/>
      </c>
    </row>
    <row r="1274" spans="1:34" x14ac:dyDescent="0.2">
      <c r="A1274" s="134"/>
      <c r="B1274" s="135" t="str">
        <f t="shared" si="565"/>
        <v/>
      </c>
      <c r="C1274" s="128" t="b">
        <f t="shared" si="558"/>
        <v>0</v>
      </c>
      <c r="D1274" s="136"/>
      <c r="E1274" s="143" t="b">
        <f t="shared" si="559"/>
        <v>0</v>
      </c>
      <c r="F1274" s="137" t="str">
        <f t="shared" si="560"/>
        <v/>
      </c>
      <c r="G1274" s="138"/>
      <c r="H1274" s="139"/>
      <c r="I1274" s="138"/>
      <c r="J1274" s="139"/>
      <c r="K1274" s="138"/>
      <c r="L1274" s="139"/>
      <c r="M1274" s="140" t="str">
        <f t="shared" si="561"/>
        <v/>
      </c>
      <c r="N1274" s="534"/>
      <c r="O1274" s="534"/>
      <c r="Q1274" s="513">
        <f t="shared" si="562"/>
        <v>0</v>
      </c>
      <c r="R1274" s="499" t="str">
        <f t="shared" si="563"/>
        <v/>
      </c>
      <c r="T1274" s="522">
        <f t="shared" si="537"/>
        <v>0</v>
      </c>
      <c r="U1274" s="523">
        <f t="shared" si="538"/>
        <v>0</v>
      </c>
      <c r="V1274" s="522">
        <f t="shared" si="539"/>
        <v>0</v>
      </c>
      <c r="W1274" s="523">
        <f t="shared" si="540"/>
        <v>0</v>
      </c>
      <c r="X1274" s="522">
        <f t="shared" si="541"/>
        <v>0</v>
      </c>
      <c r="Y1274" s="523">
        <f t="shared" si="542"/>
        <v>0</v>
      </c>
      <c r="AA1274" s="517"/>
      <c r="AB1274" s="517" t="e">
        <f t="shared" si="564"/>
        <v>#VALUE!</v>
      </c>
      <c r="AC1274" s="524"/>
      <c r="AE1274" s="519"/>
      <c r="AF1274" s="519"/>
      <c r="AH1274" s="499" t="str">
        <f t="shared" si="543"/>
        <v/>
      </c>
    </row>
    <row r="1275" spans="1:34" x14ac:dyDescent="0.2">
      <c r="A1275" s="134"/>
      <c r="B1275" s="135" t="str">
        <f t="shared" si="565"/>
        <v/>
      </c>
      <c r="C1275" s="128" t="b">
        <f t="shared" si="558"/>
        <v>0</v>
      </c>
      <c r="D1275" s="136"/>
      <c r="E1275" s="143" t="b">
        <f t="shared" si="559"/>
        <v>0</v>
      </c>
      <c r="F1275" s="137" t="str">
        <f t="shared" si="560"/>
        <v/>
      </c>
      <c r="G1275" s="138"/>
      <c r="H1275" s="139"/>
      <c r="I1275" s="138"/>
      <c r="J1275" s="139"/>
      <c r="K1275" s="138"/>
      <c r="L1275" s="139"/>
      <c r="M1275" s="140" t="str">
        <f t="shared" si="561"/>
        <v/>
      </c>
      <c r="N1275" s="534"/>
      <c r="O1275" s="534"/>
      <c r="Q1275" s="513">
        <f t="shared" si="562"/>
        <v>0</v>
      </c>
      <c r="R1275" s="499" t="str">
        <f t="shared" si="563"/>
        <v/>
      </c>
      <c r="T1275" s="522">
        <f t="shared" si="537"/>
        <v>0</v>
      </c>
      <c r="U1275" s="523">
        <f t="shared" si="538"/>
        <v>0</v>
      </c>
      <c r="V1275" s="522">
        <f t="shared" si="539"/>
        <v>0</v>
      </c>
      <c r="W1275" s="523">
        <f t="shared" si="540"/>
        <v>0</v>
      </c>
      <c r="X1275" s="522">
        <f t="shared" si="541"/>
        <v>0</v>
      </c>
      <c r="Y1275" s="523">
        <f t="shared" si="542"/>
        <v>0</v>
      </c>
      <c r="AA1275" s="517"/>
      <c r="AB1275" s="517" t="e">
        <f t="shared" si="564"/>
        <v>#VALUE!</v>
      </c>
      <c r="AC1275" s="524"/>
      <c r="AE1275" s="519"/>
      <c r="AF1275" s="519"/>
      <c r="AH1275" s="499" t="str">
        <f t="shared" si="543"/>
        <v/>
      </c>
    </row>
    <row r="1276" spans="1:34" x14ac:dyDescent="0.2">
      <c r="A1276" s="134"/>
      <c r="B1276" s="135" t="str">
        <f t="shared" si="565"/>
        <v/>
      </c>
      <c r="C1276" s="128" t="b">
        <f t="shared" si="558"/>
        <v>0</v>
      </c>
      <c r="D1276" s="136"/>
      <c r="E1276" s="143" t="b">
        <f t="shared" si="559"/>
        <v>0</v>
      </c>
      <c r="F1276" s="137" t="str">
        <f t="shared" si="560"/>
        <v/>
      </c>
      <c r="G1276" s="138"/>
      <c r="H1276" s="139"/>
      <c r="I1276" s="138"/>
      <c r="J1276" s="139"/>
      <c r="K1276" s="138"/>
      <c r="L1276" s="139"/>
      <c r="M1276" s="140" t="str">
        <f t="shared" si="561"/>
        <v/>
      </c>
      <c r="N1276" s="534"/>
      <c r="O1276" s="534"/>
      <c r="Q1276" s="513">
        <f t="shared" si="562"/>
        <v>0</v>
      </c>
      <c r="R1276" s="499" t="str">
        <f t="shared" si="563"/>
        <v/>
      </c>
      <c r="T1276" s="522">
        <f t="shared" si="537"/>
        <v>0</v>
      </c>
      <c r="U1276" s="523">
        <f t="shared" si="538"/>
        <v>0</v>
      </c>
      <c r="V1276" s="522">
        <f t="shared" si="539"/>
        <v>0</v>
      </c>
      <c r="W1276" s="523">
        <f t="shared" si="540"/>
        <v>0</v>
      </c>
      <c r="X1276" s="522">
        <f t="shared" si="541"/>
        <v>0</v>
      </c>
      <c r="Y1276" s="523">
        <f t="shared" si="542"/>
        <v>0</v>
      </c>
      <c r="AA1276" s="517"/>
      <c r="AB1276" s="517" t="e">
        <f t="shared" si="564"/>
        <v>#VALUE!</v>
      </c>
      <c r="AC1276" s="524"/>
      <c r="AE1276" s="519"/>
      <c r="AF1276" s="519"/>
      <c r="AH1276" s="499" t="str">
        <f t="shared" si="543"/>
        <v/>
      </c>
    </row>
    <row r="1277" spans="1:34" x14ac:dyDescent="0.2">
      <c r="A1277" s="134"/>
      <c r="B1277" s="135" t="str">
        <f t="shared" si="565"/>
        <v/>
      </c>
      <c r="C1277" s="128" t="b">
        <f t="shared" si="558"/>
        <v>0</v>
      </c>
      <c r="D1277" s="136"/>
      <c r="E1277" s="143" t="b">
        <f t="shared" si="559"/>
        <v>0</v>
      </c>
      <c r="F1277" s="137" t="str">
        <f t="shared" si="560"/>
        <v/>
      </c>
      <c r="G1277" s="138"/>
      <c r="H1277" s="139"/>
      <c r="I1277" s="138"/>
      <c r="J1277" s="139"/>
      <c r="K1277" s="138"/>
      <c r="L1277" s="139"/>
      <c r="M1277" s="140" t="str">
        <f t="shared" si="561"/>
        <v/>
      </c>
      <c r="N1277" s="534"/>
      <c r="O1277" s="534"/>
      <c r="Q1277" s="513">
        <f t="shared" si="562"/>
        <v>0</v>
      </c>
      <c r="R1277" s="499" t="str">
        <f t="shared" si="563"/>
        <v/>
      </c>
      <c r="T1277" s="522">
        <f t="shared" si="537"/>
        <v>0</v>
      </c>
      <c r="U1277" s="523">
        <f t="shared" si="538"/>
        <v>0</v>
      </c>
      <c r="V1277" s="522">
        <f t="shared" si="539"/>
        <v>0</v>
      </c>
      <c r="W1277" s="523">
        <f t="shared" si="540"/>
        <v>0</v>
      </c>
      <c r="X1277" s="522">
        <f t="shared" si="541"/>
        <v>0</v>
      </c>
      <c r="Y1277" s="523">
        <f t="shared" si="542"/>
        <v>0</v>
      </c>
      <c r="AA1277" s="517"/>
      <c r="AB1277" s="517" t="e">
        <f t="shared" si="564"/>
        <v>#VALUE!</v>
      </c>
      <c r="AC1277" s="524"/>
      <c r="AE1277" s="519"/>
      <c r="AF1277" s="519"/>
      <c r="AH1277" s="499" t="str">
        <f t="shared" si="543"/>
        <v/>
      </c>
    </row>
    <row r="1278" spans="1:34" x14ac:dyDescent="0.2">
      <c r="A1278" s="134"/>
      <c r="B1278" s="135" t="str">
        <f t="shared" si="565"/>
        <v/>
      </c>
      <c r="C1278" s="128" t="b">
        <f t="shared" si="558"/>
        <v>0</v>
      </c>
      <c r="D1278" s="136"/>
      <c r="E1278" s="143" t="b">
        <f t="shared" si="559"/>
        <v>0</v>
      </c>
      <c r="F1278" s="137" t="str">
        <f t="shared" si="560"/>
        <v/>
      </c>
      <c r="G1278" s="138"/>
      <c r="H1278" s="139"/>
      <c r="I1278" s="138"/>
      <c r="J1278" s="139"/>
      <c r="K1278" s="138"/>
      <c r="L1278" s="139"/>
      <c r="M1278" s="140" t="str">
        <f t="shared" si="561"/>
        <v/>
      </c>
      <c r="N1278" s="534"/>
      <c r="O1278" s="534"/>
      <c r="Q1278" s="513">
        <f t="shared" si="562"/>
        <v>0</v>
      </c>
      <c r="R1278" s="499" t="str">
        <f t="shared" si="563"/>
        <v/>
      </c>
      <c r="T1278" s="522">
        <f t="shared" si="537"/>
        <v>0</v>
      </c>
      <c r="U1278" s="523">
        <f t="shared" si="538"/>
        <v>0</v>
      </c>
      <c r="V1278" s="522">
        <f t="shared" si="539"/>
        <v>0</v>
      </c>
      <c r="W1278" s="523">
        <f t="shared" si="540"/>
        <v>0</v>
      </c>
      <c r="X1278" s="522">
        <f t="shared" si="541"/>
        <v>0</v>
      </c>
      <c r="Y1278" s="523">
        <f t="shared" si="542"/>
        <v>0</v>
      </c>
      <c r="AA1278" s="517"/>
      <c r="AB1278" s="517" t="e">
        <f t="shared" si="564"/>
        <v>#VALUE!</v>
      </c>
      <c r="AC1278" s="524"/>
      <c r="AE1278" s="519"/>
      <c r="AF1278" s="519"/>
      <c r="AH1278" s="499" t="str">
        <f t="shared" si="543"/>
        <v/>
      </c>
    </row>
    <row r="1279" spans="1:34" x14ac:dyDescent="0.2">
      <c r="A1279" s="134"/>
      <c r="B1279" s="135" t="str">
        <f t="shared" si="565"/>
        <v/>
      </c>
      <c r="C1279" s="128" t="b">
        <f t="shared" si="558"/>
        <v>0</v>
      </c>
      <c r="D1279" s="136"/>
      <c r="E1279" s="143" t="b">
        <f t="shared" si="559"/>
        <v>0</v>
      </c>
      <c r="F1279" s="137" t="str">
        <f t="shared" si="560"/>
        <v/>
      </c>
      <c r="G1279" s="138"/>
      <c r="H1279" s="139"/>
      <c r="I1279" s="138"/>
      <c r="J1279" s="139"/>
      <c r="K1279" s="138"/>
      <c r="L1279" s="139"/>
      <c r="M1279" s="140" t="str">
        <f t="shared" si="561"/>
        <v/>
      </c>
      <c r="N1279" s="534"/>
      <c r="O1279" s="534"/>
      <c r="Q1279" s="513">
        <f t="shared" si="562"/>
        <v>0</v>
      </c>
      <c r="R1279" s="499" t="str">
        <f t="shared" si="563"/>
        <v/>
      </c>
      <c r="T1279" s="522">
        <f t="shared" si="537"/>
        <v>0</v>
      </c>
      <c r="U1279" s="523">
        <f t="shared" si="538"/>
        <v>0</v>
      </c>
      <c r="V1279" s="522">
        <f t="shared" si="539"/>
        <v>0</v>
      </c>
      <c r="W1279" s="523">
        <f t="shared" si="540"/>
        <v>0</v>
      </c>
      <c r="X1279" s="522">
        <f t="shared" si="541"/>
        <v>0</v>
      </c>
      <c r="Y1279" s="523">
        <f t="shared" si="542"/>
        <v>0</v>
      </c>
      <c r="AA1279" s="517"/>
      <c r="AB1279" s="517" t="e">
        <f t="shared" si="564"/>
        <v>#VALUE!</v>
      </c>
      <c r="AC1279" s="524"/>
      <c r="AE1279" s="519"/>
      <c r="AF1279" s="519"/>
      <c r="AH1279" s="499" t="str">
        <f t="shared" si="543"/>
        <v/>
      </c>
    </row>
    <row r="1280" spans="1:34" x14ac:dyDescent="0.2">
      <c r="A1280" s="134"/>
      <c r="B1280" s="135" t="str">
        <f t="shared" si="565"/>
        <v/>
      </c>
      <c r="C1280" s="128" t="b">
        <f t="shared" si="558"/>
        <v>0</v>
      </c>
      <c r="D1280" s="136"/>
      <c r="E1280" s="143" t="b">
        <f t="shared" si="559"/>
        <v>0</v>
      </c>
      <c r="F1280" s="137" t="str">
        <f t="shared" si="560"/>
        <v/>
      </c>
      <c r="G1280" s="138"/>
      <c r="H1280" s="139"/>
      <c r="I1280" s="138"/>
      <c r="J1280" s="139"/>
      <c r="K1280" s="138"/>
      <c r="L1280" s="139"/>
      <c r="M1280" s="140" t="str">
        <f t="shared" si="561"/>
        <v/>
      </c>
      <c r="N1280" s="534"/>
      <c r="O1280" s="534"/>
      <c r="Q1280" s="513">
        <f t="shared" si="562"/>
        <v>0</v>
      </c>
      <c r="R1280" s="499" t="str">
        <f t="shared" si="563"/>
        <v/>
      </c>
      <c r="T1280" s="522">
        <f t="shared" si="537"/>
        <v>0</v>
      </c>
      <c r="U1280" s="523">
        <f t="shared" si="538"/>
        <v>0</v>
      </c>
      <c r="V1280" s="522">
        <f t="shared" si="539"/>
        <v>0</v>
      </c>
      <c r="W1280" s="523">
        <f t="shared" si="540"/>
        <v>0</v>
      </c>
      <c r="X1280" s="522">
        <f t="shared" si="541"/>
        <v>0</v>
      </c>
      <c r="Y1280" s="523">
        <f t="shared" si="542"/>
        <v>0</v>
      </c>
      <c r="AA1280" s="517"/>
      <c r="AB1280" s="517" t="e">
        <f t="shared" si="564"/>
        <v>#VALUE!</v>
      </c>
      <c r="AC1280" s="524"/>
      <c r="AE1280" s="519"/>
      <c r="AF1280" s="519"/>
      <c r="AH1280" s="499" t="str">
        <f t="shared" si="543"/>
        <v/>
      </c>
    </row>
    <row r="1281" spans="1:34" x14ac:dyDescent="0.2">
      <c r="A1281" s="134"/>
      <c r="B1281" s="135" t="str">
        <f t="shared" si="565"/>
        <v/>
      </c>
      <c r="C1281" s="128" t="b">
        <f t="shared" si="558"/>
        <v>0</v>
      </c>
      <c r="D1281" s="136"/>
      <c r="E1281" s="143" t="b">
        <f t="shared" si="559"/>
        <v>0</v>
      </c>
      <c r="F1281" s="137" t="str">
        <f t="shared" si="560"/>
        <v/>
      </c>
      <c r="G1281" s="138"/>
      <c r="H1281" s="139"/>
      <c r="I1281" s="138"/>
      <c r="J1281" s="139"/>
      <c r="K1281" s="138"/>
      <c r="L1281" s="139"/>
      <c r="M1281" s="140" t="str">
        <f t="shared" si="561"/>
        <v/>
      </c>
      <c r="N1281" s="534"/>
      <c r="O1281" s="534"/>
      <c r="Q1281" s="513">
        <f t="shared" si="562"/>
        <v>0</v>
      </c>
      <c r="R1281" s="499" t="str">
        <f t="shared" si="563"/>
        <v/>
      </c>
      <c r="T1281" s="522">
        <f t="shared" si="537"/>
        <v>0</v>
      </c>
      <c r="U1281" s="523">
        <f t="shared" si="538"/>
        <v>0</v>
      </c>
      <c r="V1281" s="522">
        <f t="shared" si="539"/>
        <v>0</v>
      </c>
      <c r="W1281" s="523">
        <f t="shared" si="540"/>
        <v>0</v>
      </c>
      <c r="X1281" s="522">
        <f t="shared" si="541"/>
        <v>0</v>
      </c>
      <c r="Y1281" s="523">
        <f t="shared" si="542"/>
        <v>0</v>
      </c>
      <c r="AA1281" s="517"/>
      <c r="AB1281" s="517" t="e">
        <f t="shared" si="564"/>
        <v>#VALUE!</v>
      </c>
      <c r="AC1281" s="524"/>
      <c r="AE1281" s="519"/>
      <c r="AF1281" s="519"/>
      <c r="AH1281" s="499" t="str">
        <f t="shared" si="543"/>
        <v/>
      </c>
    </row>
    <row r="1282" spans="1:34" x14ac:dyDescent="0.2">
      <c r="A1282" s="134"/>
      <c r="B1282" s="135" t="str">
        <f t="shared" si="565"/>
        <v/>
      </c>
      <c r="C1282" s="128" t="b">
        <f t="shared" si="558"/>
        <v>0</v>
      </c>
      <c r="D1282" s="136"/>
      <c r="E1282" s="143" t="b">
        <f t="shared" si="559"/>
        <v>0</v>
      </c>
      <c r="F1282" s="137" t="str">
        <f t="shared" si="560"/>
        <v/>
      </c>
      <c r="G1282" s="138"/>
      <c r="H1282" s="139"/>
      <c r="I1282" s="138"/>
      <c r="J1282" s="139"/>
      <c r="K1282" s="138"/>
      <c r="L1282" s="139"/>
      <c r="M1282" s="140" t="str">
        <f t="shared" si="561"/>
        <v/>
      </c>
      <c r="N1282" s="534"/>
      <c r="O1282" s="534"/>
      <c r="Q1282" s="513">
        <f t="shared" si="562"/>
        <v>0</v>
      </c>
      <c r="R1282" s="499" t="str">
        <f t="shared" si="563"/>
        <v/>
      </c>
      <c r="T1282" s="522">
        <f t="shared" si="537"/>
        <v>0</v>
      </c>
      <c r="U1282" s="523">
        <f t="shared" si="538"/>
        <v>0</v>
      </c>
      <c r="V1282" s="522">
        <f t="shared" si="539"/>
        <v>0</v>
      </c>
      <c r="W1282" s="523">
        <f t="shared" si="540"/>
        <v>0</v>
      </c>
      <c r="X1282" s="522">
        <f t="shared" si="541"/>
        <v>0</v>
      </c>
      <c r="Y1282" s="523">
        <f t="shared" si="542"/>
        <v>0</v>
      </c>
      <c r="AA1282" s="517"/>
      <c r="AB1282" s="517" t="e">
        <f t="shared" si="564"/>
        <v>#VALUE!</v>
      </c>
      <c r="AC1282" s="524"/>
      <c r="AE1282" s="519"/>
      <c r="AF1282" s="519"/>
      <c r="AH1282" s="499" t="str">
        <f t="shared" si="543"/>
        <v/>
      </c>
    </row>
    <row r="1283" spans="1:34" x14ac:dyDescent="0.2">
      <c r="A1283" s="134"/>
      <c r="B1283" s="135" t="str">
        <f t="shared" si="565"/>
        <v/>
      </c>
      <c r="C1283" s="128" t="b">
        <f t="shared" si="558"/>
        <v>0</v>
      </c>
      <c r="D1283" s="136"/>
      <c r="E1283" s="143" t="b">
        <f t="shared" si="559"/>
        <v>0</v>
      </c>
      <c r="F1283" s="137" t="str">
        <f t="shared" si="560"/>
        <v/>
      </c>
      <c r="G1283" s="138"/>
      <c r="H1283" s="139"/>
      <c r="I1283" s="138"/>
      <c r="J1283" s="139"/>
      <c r="K1283" s="138"/>
      <c r="L1283" s="139"/>
      <c r="M1283" s="140" t="str">
        <f t="shared" si="561"/>
        <v/>
      </c>
      <c r="N1283" s="534"/>
      <c r="O1283" s="534"/>
      <c r="Q1283" s="513">
        <f t="shared" si="562"/>
        <v>0</v>
      </c>
      <c r="R1283" s="499" t="str">
        <f t="shared" si="563"/>
        <v/>
      </c>
      <c r="T1283" s="522">
        <f t="shared" si="537"/>
        <v>0</v>
      </c>
      <c r="U1283" s="523">
        <f t="shared" si="538"/>
        <v>0</v>
      </c>
      <c r="V1283" s="522">
        <f t="shared" si="539"/>
        <v>0</v>
      </c>
      <c r="W1283" s="523">
        <f t="shared" si="540"/>
        <v>0</v>
      </c>
      <c r="X1283" s="522">
        <f t="shared" si="541"/>
        <v>0</v>
      </c>
      <c r="Y1283" s="523">
        <f t="shared" si="542"/>
        <v>0</v>
      </c>
      <c r="AA1283" s="517"/>
      <c r="AB1283" s="517" t="e">
        <f t="shared" si="564"/>
        <v>#VALUE!</v>
      </c>
      <c r="AC1283" s="524"/>
      <c r="AE1283" s="519"/>
      <c r="AF1283" s="519"/>
      <c r="AH1283" s="499" t="str">
        <f t="shared" si="543"/>
        <v/>
      </c>
    </row>
    <row r="1284" spans="1:34" x14ac:dyDescent="0.2">
      <c r="A1284" s="134"/>
      <c r="B1284" s="135" t="str">
        <f t="shared" si="565"/>
        <v/>
      </c>
      <c r="C1284" s="128" t="b">
        <f t="shared" si="558"/>
        <v>0</v>
      </c>
      <c r="D1284" s="136"/>
      <c r="E1284" s="143" t="b">
        <f t="shared" si="559"/>
        <v>0</v>
      </c>
      <c r="F1284" s="137" t="str">
        <f t="shared" si="560"/>
        <v/>
      </c>
      <c r="G1284" s="138"/>
      <c r="H1284" s="139"/>
      <c r="I1284" s="138"/>
      <c r="J1284" s="139"/>
      <c r="K1284" s="138"/>
      <c r="L1284" s="139"/>
      <c r="M1284" s="140" t="str">
        <f t="shared" si="561"/>
        <v/>
      </c>
      <c r="N1284" s="534"/>
      <c r="O1284" s="534"/>
      <c r="Q1284" s="513">
        <f t="shared" si="562"/>
        <v>0</v>
      </c>
      <c r="R1284" s="499" t="str">
        <f t="shared" si="563"/>
        <v/>
      </c>
      <c r="T1284" s="522">
        <f t="shared" ref="T1284:T1323" si="566">IF(R1284="ee",G1284,IF(R1284="-u",G1284,IF(R1284="",G1284,IF(R1284="ra",G1284,IF(R1284="pr",G1284,"")))))</f>
        <v>0</v>
      </c>
      <c r="U1284" s="523">
        <f t="shared" ref="U1284:U1323" si="567">IF(R1284="uu",H1284,IF(R1284="-e",H1284,IF(R1284="",H1284,IF(R1284="rp",H1284,IF(R1284="ve",H1284,"")))))</f>
        <v>0</v>
      </c>
      <c r="V1284" s="522">
        <f t="shared" ref="V1284:V1323" si="568">IF(R1284="ee",I1284,IF(R1284="-u",I1284,IF(R1284="",I1284,IF(R1284="ra",I1284,IF(R1284="ve",I1284,"")))))</f>
        <v>0</v>
      </c>
      <c r="W1284" s="523">
        <f t="shared" ref="W1284:W1323" si="569">IF(R1284="uu",J1284,IF(R1284="-e",J1284,IF(R1284="",J1284,IF(R1284="rp",J1284,IF(R1284="pr",J1284,"")))))</f>
        <v>0</v>
      </c>
      <c r="X1284" s="522">
        <f t="shared" ref="X1284:X1323" si="570">IF(R1284="ee",K1284,IF(R1284="-u",K1284,IF(R1284="",K1284,IF(R1284="ra",K1284,IF(R1284="ve",K1284,"")))))</f>
        <v>0</v>
      </c>
      <c r="Y1284" s="523">
        <f t="shared" ref="Y1284:Y1323" si="571">IF(R1284="uu",L1284,IF(R1284="-e",L1284,IF(R1284="",L1284,IF(R1284="rp",L1284,IF(R1284="pr",L1284,"")))))</f>
        <v>0</v>
      </c>
      <c r="AA1284" s="517"/>
      <c r="AB1284" s="517" t="e">
        <f t="shared" si="564"/>
        <v>#VALUE!</v>
      </c>
      <c r="AC1284" s="524"/>
      <c r="AE1284" s="519"/>
      <c r="AF1284" s="519"/>
      <c r="AH1284" s="499" t="str">
        <f t="shared" ref="AH1284:AH1323" si="572">LEFT($AC1284,4)</f>
        <v/>
      </c>
    </row>
    <row r="1285" spans="1:34" x14ac:dyDescent="0.2">
      <c r="A1285" s="134"/>
      <c r="B1285" s="135" t="str">
        <f t="shared" si="565"/>
        <v/>
      </c>
      <c r="C1285" s="128" t="b">
        <f t="shared" si="558"/>
        <v>0</v>
      </c>
      <c r="D1285" s="136"/>
      <c r="E1285" s="143" t="b">
        <f t="shared" si="559"/>
        <v>0</v>
      </c>
      <c r="F1285" s="137" t="str">
        <f t="shared" si="560"/>
        <v/>
      </c>
      <c r="G1285" s="138"/>
      <c r="H1285" s="139"/>
      <c r="I1285" s="138"/>
      <c r="J1285" s="139"/>
      <c r="K1285" s="138"/>
      <c r="L1285" s="139"/>
      <c r="M1285" s="140" t="str">
        <f t="shared" si="561"/>
        <v/>
      </c>
      <c r="N1285" s="534"/>
      <c r="O1285" s="534"/>
      <c r="Q1285" s="513">
        <f t="shared" si="562"/>
        <v>0</v>
      </c>
      <c r="R1285" s="499" t="str">
        <f t="shared" si="563"/>
        <v/>
      </c>
      <c r="T1285" s="522">
        <f t="shared" si="566"/>
        <v>0</v>
      </c>
      <c r="U1285" s="523">
        <f t="shared" si="567"/>
        <v>0</v>
      </c>
      <c r="V1285" s="522">
        <f t="shared" si="568"/>
        <v>0</v>
      </c>
      <c r="W1285" s="523">
        <f t="shared" si="569"/>
        <v>0</v>
      </c>
      <c r="X1285" s="522">
        <f t="shared" si="570"/>
        <v>0</v>
      </c>
      <c r="Y1285" s="523">
        <f t="shared" si="571"/>
        <v>0</v>
      </c>
      <c r="AA1285" s="517"/>
      <c r="AB1285" s="517" t="e">
        <f t="shared" si="564"/>
        <v>#VALUE!</v>
      </c>
      <c r="AC1285" s="524"/>
      <c r="AE1285" s="519"/>
      <c r="AF1285" s="519"/>
      <c r="AH1285" s="499" t="str">
        <f t="shared" si="572"/>
        <v/>
      </c>
    </row>
    <row r="1286" spans="1:34" x14ac:dyDescent="0.2">
      <c r="A1286" s="134"/>
      <c r="B1286" s="135" t="str">
        <f t="shared" si="565"/>
        <v/>
      </c>
      <c r="C1286" s="128" t="b">
        <f t="shared" si="558"/>
        <v>0</v>
      </c>
      <c r="D1286" s="136"/>
      <c r="E1286" s="143" t="b">
        <f t="shared" si="559"/>
        <v>0</v>
      </c>
      <c r="F1286" s="137" t="str">
        <f t="shared" si="560"/>
        <v/>
      </c>
      <c r="G1286" s="138"/>
      <c r="H1286" s="139"/>
      <c r="I1286" s="138"/>
      <c r="J1286" s="139"/>
      <c r="K1286" s="138"/>
      <c r="L1286" s="139"/>
      <c r="M1286" s="140" t="str">
        <f t="shared" si="561"/>
        <v/>
      </c>
      <c r="N1286" s="534"/>
      <c r="O1286" s="534"/>
      <c r="Q1286" s="513">
        <f t="shared" si="562"/>
        <v>0</v>
      </c>
      <c r="R1286" s="499" t="str">
        <f t="shared" si="563"/>
        <v/>
      </c>
      <c r="T1286" s="522">
        <f t="shared" si="566"/>
        <v>0</v>
      </c>
      <c r="U1286" s="523">
        <f t="shared" si="567"/>
        <v>0</v>
      </c>
      <c r="V1286" s="522">
        <f t="shared" si="568"/>
        <v>0</v>
      </c>
      <c r="W1286" s="523">
        <f t="shared" si="569"/>
        <v>0</v>
      </c>
      <c r="X1286" s="522">
        <f t="shared" si="570"/>
        <v>0</v>
      </c>
      <c r="Y1286" s="523">
        <f t="shared" si="571"/>
        <v>0</v>
      </c>
      <c r="AA1286" s="517"/>
      <c r="AB1286" s="517" t="e">
        <f t="shared" si="564"/>
        <v>#VALUE!</v>
      </c>
      <c r="AC1286" s="524"/>
      <c r="AE1286" s="519"/>
      <c r="AF1286" s="519"/>
      <c r="AH1286" s="499" t="str">
        <f t="shared" si="572"/>
        <v/>
      </c>
    </row>
    <row r="1287" spans="1:34" x14ac:dyDescent="0.2">
      <c r="A1287" s="134"/>
      <c r="B1287" s="135" t="str">
        <f t="shared" si="565"/>
        <v/>
      </c>
      <c r="C1287" s="128" t="b">
        <f t="shared" si="558"/>
        <v>0</v>
      </c>
      <c r="D1287" s="136"/>
      <c r="E1287" s="143" t="b">
        <f t="shared" si="559"/>
        <v>0</v>
      </c>
      <c r="F1287" s="137" t="str">
        <f t="shared" si="560"/>
        <v/>
      </c>
      <c r="G1287" s="138"/>
      <c r="H1287" s="139"/>
      <c r="I1287" s="138"/>
      <c r="J1287" s="139"/>
      <c r="K1287" s="138"/>
      <c r="L1287" s="139"/>
      <c r="M1287" s="140" t="str">
        <f t="shared" si="561"/>
        <v/>
      </c>
      <c r="N1287" s="534"/>
      <c r="O1287" s="534"/>
      <c r="Q1287" s="513">
        <f t="shared" si="562"/>
        <v>0</v>
      </c>
      <c r="R1287" s="499" t="str">
        <f t="shared" si="563"/>
        <v/>
      </c>
      <c r="T1287" s="522">
        <f t="shared" si="566"/>
        <v>0</v>
      </c>
      <c r="U1287" s="523">
        <f t="shared" si="567"/>
        <v>0</v>
      </c>
      <c r="V1287" s="522">
        <f t="shared" si="568"/>
        <v>0</v>
      </c>
      <c r="W1287" s="523">
        <f t="shared" si="569"/>
        <v>0</v>
      </c>
      <c r="X1287" s="522">
        <f t="shared" si="570"/>
        <v>0</v>
      </c>
      <c r="Y1287" s="523">
        <f t="shared" si="571"/>
        <v>0</v>
      </c>
      <c r="AA1287" s="517"/>
      <c r="AB1287" s="517" t="e">
        <f t="shared" si="564"/>
        <v>#VALUE!</v>
      </c>
      <c r="AC1287" s="524"/>
      <c r="AE1287" s="519"/>
      <c r="AF1287" s="519"/>
      <c r="AH1287" s="499" t="str">
        <f t="shared" si="572"/>
        <v/>
      </c>
    </row>
    <row r="1288" spans="1:34" x14ac:dyDescent="0.2">
      <c r="A1288" s="134"/>
      <c r="B1288" s="135" t="str">
        <f t="shared" si="565"/>
        <v/>
      </c>
      <c r="C1288" s="128" t="b">
        <f t="shared" si="558"/>
        <v>0</v>
      </c>
      <c r="D1288" s="136"/>
      <c r="E1288" s="143" t="b">
        <f t="shared" si="559"/>
        <v>0</v>
      </c>
      <c r="F1288" s="137" t="str">
        <f t="shared" si="560"/>
        <v/>
      </c>
      <c r="G1288" s="138"/>
      <c r="H1288" s="139"/>
      <c r="I1288" s="138"/>
      <c r="J1288" s="139"/>
      <c r="K1288" s="138"/>
      <c r="L1288" s="139"/>
      <c r="M1288" s="140" t="str">
        <f t="shared" si="561"/>
        <v/>
      </c>
      <c r="N1288" s="534"/>
      <c r="O1288" s="534"/>
      <c r="Q1288" s="513">
        <f t="shared" si="562"/>
        <v>0</v>
      </c>
      <c r="R1288" s="499" t="str">
        <f t="shared" si="563"/>
        <v/>
      </c>
      <c r="T1288" s="522">
        <f t="shared" si="566"/>
        <v>0</v>
      </c>
      <c r="U1288" s="523">
        <f t="shared" si="567"/>
        <v>0</v>
      </c>
      <c r="V1288" s="522">
        <f t="shared" si="568"/>
        <v>0</v>
      </c>
      <c r="W1288" s="523">
        <f t="shared" si="569"/>
        <v>0</v>
      </c>
      <c r="X1288" s="522">
        <f t="shared" si="570"/>
        <v>0</v>
      </c>
      <c r="Y1288" s="523">
        <f t="shared" si="571"/>
        <v>0</v>
      </c>
      <c r="AA1288" s="517"/>
      <c r="AB1288" s="517" t="e">
        <f t="shared" si="564"/>
        <v>#VALUE!</v>
      </c>
      <c r="AC1288" s="524"/>
      <c r="AE1288" s="519"/>
      <c r="AF1288" s="519"/>
      <c r="AH1288" s="499" t="str">
        <f t="shared" si="572"/>
        <v/>
      </c>
    </row>
    <row r="1289" spans="1:34" x14ac:dyDescent="0.2">
      <c r="A1289" s="134"/>
      <c r="B1289" s="135" t="str">
        <f t="shared" si="565"/>
        <v/>
      </c>
      <c r="C1289" s="128" t="b">
        <f t="shared" si="558"/>
        <v>0</v>
      </c>
      <c r="D1289" s="136"/>
      <c r="E1289" s="143" t="b">
        <f t="shared" si="559"/>
        <v>0</v>
      </c>
      <c r="F1289" s="137" t="str">
        <f t="shared" si="560"/>
        <v/>
      </c>
      <c r="G1289" s="138"/>
      <c r="H1289" s="139"/>
      <c r="I1289" s="138"/>
      <c r="J1289" s="139"/>
      <c r="K1289" s="138"/>
      <c r="L1289" s="139"/>
      <c r="M1289" s="140" t="str">
        <f t="shared" si="561"/>
        <v/>
      </c>
      <c r="N1289" s="534"/>
      <c r="O1289" s="534"/>
      <c r="Q1289" s="513">
        <f t="shared" si="562"/>
        <v>0</v>
      </c>
      <c r="R1289" s="499" t="str">
        <f t="shared" si="563"/>
        <v/>
      </c>
      <c r="T1289" s="522">
        <f t="shared" si="566"/>
        <v>0</v>
      </c>
      <c r="U1289" s="523">
        <f t="shared" si="567"/>
        <v>0</v>
      </c>
      <c r="V1289" s="522">
        <f t="shared" si="568"/>
        <v>0</v>
      </c>
      <c r="W1289" s="523">
        <f t="shared" si="569"/>
        <v>0</v>
      </c>
      <c r="X1289" s="522">
        <f t="shared" si="570"/>
        <v>0</v>
      </c>
      <c r="Y1289" s="523">
        <f t="shared" si="571"/>
        <v>0</v>
      </c>
      <c r="AA1289" s="517"/>
      <c r="AB1289" s="517" t="e">
        <f t="shared" si="564"/>
        <v>#VALUE!</v>
      </c>
      <c r="AC1289" s="524"/>
      <c r="AE1289" s="519"/>
      <c r="AF1289" s="519"/>
      <c r="AH1289" s="499" t="str">
        <f t="shared" si="572"/>
        <v/>
      </c>
    </row>
    <row r="1290" spans="1:34" ht="13.5" thickBot="1" x14ac:dyDescent="0.25">
      <c r="A1290" s="179"/>
      <c r="B1290" s="135" t="str">
        <f t="shared" si="565"/>
        <v/>
      </c>
      <c r="C1290" s="128" t="b">
        <f t="shared" si="558"/>
        <v>0</v>
      </c>
      <c r="D1290" s="180"/>
      <c r="E1290" s="143" t="b">
        <f t="shared" si="559"/>
        <v>0</v>
      </c>
      <c r="F1290" s="137" t="str">
        <f t="shared" si="560"/>
        <v/>
      </c>
      <c r="G1290" s="138"/>
      <c r="H1290" s="139"/>
      <c r="I1290" s="138"/>
      <c r="J1290" s="139"/>
      <c r="K1290" s="138"/>
      <c r="L1290" s="139"/>
      <c r="M1290" s="140" t="str">
        <f t="shared" si="561"/>
        <v/>
      </c>
      <c r="N1290" s="534"/>
      <c r="O1290" s="534"/>
      <c r="Q1290" s="513">
        <f t="shared" si="562"/>
        <v>0</v>
      </c>
      <c r="R1290" s="499" t="str">
        <f t="shared" si="563"/>
        <v/>
      </c>
      <c r="T1290" s="522">
        <f t="shared" si="566"/>
        <v>0</v>
      </c>
      <c r="U1290" s="523">
        <f t="shared" si="567"/>
        <v>0</v>
      </c>
      <c r="V1290" s="522">
        <f t="shared" si="568"/>
        <v>0</v>
      </c>
      <c r="W1290" s="523">
        <f t="shared" si="569"/>
        <v>0</v>
      </c>
      <c r="X1290" s="522">
        <f t="shared" si="570"/>
        <v>0</v>
      </c>
      <c r="Y1290" s="523">
        <f t="shared" si="571"/>
        <v>0</v>
      </c>
      <c r="AA1290" s="517"/>
      <c r="AB1290" s="517" t="e">
        <f t="shared" si="564"/>
        <v>#VALUE!</v>
      </c>
      <c r="AC1290" s="524"/>
      <c r="AE1290" s="519"/>
      <c r="AF1290" s="519"/>
      <c r="AH1290" s="499" t="str">
        <f t="shared" si="572"/>
        <v/>
      </c>
    </row>
    <row r="1291" spans="1:34" ht="14.25" thickTop="1" thickBot="1" x14ac:dyDescent="0.25">
      <c r="A1291" s="170"/>
      <c r="B1291" s="171"/>
      <c r="C1291" s="172"/>
      <c r="D1291" s="173"/>
      <c r="E1291" s="173"/>
      <c r="F1291" s="174"/>
      <c r="G1291" s="175"/>
      <c r="H1291" s="175"/>
      <c r="I1291" s="175"/>
      <c r="J1291" s="175"/>
      <c r="K1291" s="175"/>
      <c r="L1291" s="175"/>
      <c r="M1291" s="176" t="str">
        <f>IF(SUM(G1291:L1291)&gt;0.00001,M1290+G1291-H1291+K1291-L1291,"")</f>
        <v/>
      </c>
      <c r="N1291" s="534"/>
      <c r="O1291" s="534"/>
      <c r="Q1291" s="513"/>
      <c r="T1291" s="522">
        <f t="shared" si="566"/>
        <v>0</v>
      </c>
      <c r="U1291" s="523">
        <f t="shared" si="567"/>
        <v>0</v>
      </c>
      <c r="V1291" s="522">
        <f t="shared" si="568"/>
        <v>0</v>
      </c>
      <c r="W1291" s="523">
        <f t="shared" si="569"/>
        <v>0</v>
      </c>
      <c r="X1291" s="522">
        <f t="shared" si="570"/>
        <v>0</v>
      </c>
      <c r="Y1291" s="523">
        <f t="shared" si="571"/>
        <v>0</v>
      </c>
      <c r="AA1291" s="517"/>
      <c r="AB1291" s="517"/>
      <c r="AC1291" s="530"/>
      <c r="AE1291" s="519"/>
      <c r="AF1291" s="519"/>
      <c r="AH1291" s="499" t="str">
        <f t="shared" si="572"/>
        <v/>
      </c>
    </row>
    <row r="1292" spans="1:34" ht="13.5" thickTop="1" x14ac:dyDescent="0.2">
      <c r="A1292" s="702" t="s">
        <v>15</v>
      </c>
      <c r="B1292" s="703"/>
      <c r="C1292" s="703"/>
      <c r="D1292" s="703"/>
      <c r="E1292" s="703"/>
      <c r="F1292" s="703"/>
      <c r="G1292" s="708" t="s">
        <v>9</v>
      </c>
      <c r="H1292" s="708"/>
      <c r="I1292" s="697" t="str">
        <f>I8</f>
        <v>BANCA XXXX</v>
      </c>
      <c r="J1292" s="698"/>
      <c r="K1292" s="696" t="str">
        <f>K8</f>
        <v>BANCA Agricola pop</v>
      </c>
      <c r="L1292" s="696"/>
      <c r="M1292" s="692" t="s">
        <v>7</v>
      </c>
      <c r="N1292" s="505"/>
      <c r="O1292" s="505"/>
      <c r="Q1292" s="513"/>
      <c r="T1292" s="522" t="str">
        <f t="shared" si="566"/>
        <v>C A S S A</v>
      </c>
      <c r="U1292" s="523">
        <f t="shared" si="567"/>
        <v>0</v>
      </c>
      <c r="V1292" s="522" t="str">
        <f t="shared" si="568"/>
        <v>BANCA XXXX</v>
      </c>
      <c r="W1292" s="523">
        <f t="shared" si="569"/>
        <v>0</v>
      </c>
      <c r="X1292" s="522" t="str">
        <f t="shared" si="570"/>
        <v>BANCA Agricola pop</v>
      </c>
      <c r="Y1292" s="523">
        <f t="shared" si="571"/>
        <v>0</v>
      </c>
      <c r="AA1292" s="517"/>
      <c r="AB1292" s="517"/>
      <c r="AC1292" s="530"/>
      <c r="AE1292" s="519"/>
      <c r="AF1292" s="519"/>
      <c r="AH1292" s="499" t="str">
        <f t="shared" si="572"/>
        <v/>
      </c>
    </row>
    <row r="1293" spans="1:34" x14ac:dyDescent="0.2">
      <c r="A1293" s="704"/>
      <c r="B1293" s="705"/>
      <c r="C1293" s="705"/>
      <c r="D1293" s="705"/>
      <c r="E1293" s="705"/>
      <c r="F1293" s="705"/>
      <c r="G1293" s="152" t="s">
        <v>2</v>
      </c>
      <c r="H1293" s="152" t="s">
        <v>3</v>
      </c>
      <c r="I1293" s="152" t="s">
        <v>2</v>
      </c>
      <c r="J1293" s="152" t="s">
        <v>3</v>
      </c>
      <c r="K1293" s="152" t="s">
        <v>2</v>
      </c>
      <c r="L1293" s="152" t="s">
        <v>3</v>
      </c>
      <c r="M1293" s="693"/>
      <c r="N1293" s="505"/>
      <c r="O1293" s="505"/>
      <c r="Q1293" s="513"/>
      <c r="T1293" s="522" t="str">
        <f t="shared" si="566"/>
        <v>ENTRATE</v>
      </c>
      <c r="U1293" s="523" t="str">
        <f t="shared" si="567"/>
        <v>USCITE</v>
      </c>
      <c r="V1293" s="522" t="str">
        <f t="shared" si="568"/>
        <v>ENTRATE</v>
      </c>
      <c r="W1293" s="523" t="str">
        <f t="shared" si="569"/>
        <v>USCITE</v>
      </c>
      <c r="X1293" s="522" t="str">
        <f t="shared" si="570"/>
        <v>ENTRATE</v>
      </c>
      <c r="Y1293" s="523" t="str">
        <f t="shared" si="571"/>
        <v>USCITE</v>
      </c>
      <c r="AA1293" s="517"/>
      <c r="AB1293" s="517"/>
      <c r="AC1293" s="530"/>
      <c r="AE1293" s="519"/>
      <c r="AF1293" s="519"/>
      <c r="AH1293" s="499" t="str">
        <f t="shared" si="572"/>
        <v/>
      </c>
    </row>
    <row r="1294" spans="1:34" x14ac:dyDescent="0.2">
      <c r="A1294" s="694" t="s">
        <v>12</v>
      </c>
      <c r="B1294" s="695"/>
      <c r="C1294" s="695"/>
      <c r="D1294" s="695"/>
      <c r="E1294" s="695"/>
      <c r="F1294" s="695"/>
      <c r="G1294" s="153">
        <f t="shared" ref="G1294:L1294" si="573">SUM(G1265:G1290)</f>
        <v>0</v>
      </c>
      <c r="H1294" s="153">
        <f t="shared" si="573"/>
        <v>0</v>
      </c>
      <c r="I1294" s="153">
        <f t="shared" si="573"/>
        <v>0</v>
      </c>
      <c r="J1294" s="153">
        <f t="shared" si="573"/>
        <v>0</v>
      </c>
      <c r="K1294" s="153">
        <f t="shared" si="573"/>
        <v>0</v>
      </c>
      <c r="L1294" s="153">
        <f t="shared" si="573"/>
        <v>0</v>
      </c>
      <c r="M1294" s="154">
        <f>G1294-H1294+I1294-J1294+K1294-L1294</f>
        <v>0</v>
      </c>
      <c r="N1294" s="534"/>
      <c r="O1294" s="534"/>
      <c r="Q1294" s="513"/>
      <c r="T1294" s="522">
        <f t="shared" si="566"/>
        <v>0</v>
      </c>
      <c r="U1294" s="523">
        <f t="shared" si="567"/>
        <v>0</v>
      </c>
      <c r="V1294" s="522">
        <f t="shared" si="568"/>
        <v>0</v>
      </c>
      <c r="W1294" s="523">
        <f t="shared" si="569"/>
        <v>0</v>
      </c>
      <c r="X1294" s="522">
        <f t="shared" si="570"/>
        <v>0</v>
      </c>
      <c r="Y1294" s="523">
        <f t="shared" si="571"/>
        <v>0</v>
      </c>
      <c r="AA1294" s="517"/>
      <c r="AB1294" s="517"/>
      <c r="AC1294" s="530"/>
      <c r="AE1294" s="519"/>
      <c r="AF1294" s="519"/>
      <c r="AH1294" s="499" t="str">
        <f t="shared" si="572"/>
        <v/>
      </c>
    </row>
    <row r="1295" spans="1:34" x14ac:dyDescent="0.2">
      <c r="A1295" s="694" t="s">
        <v>14</v>
      </c>
      <c r="B1295" s="695"/>
      <c r="C1295" s="695"/>
      <c r="D1295" s="695"/>
      <c r="E1295" s="695"/>
      <c r="F1295" s="695"/>
      <c r="G1295" s="153">
        <f t="shared" ref="G1295:M1295" si="574">G1263</f>
        <v>434.24</v>
      </c>
      <c r="H1295" s="153">
        <f t="shared" si="574"/>
        <v>0</v>
      </c>
      <c r="I1295" s="153">
        <f t="shared" si="574"/>
        <v>17740.45</v>
      </c>
      <c r="J1295" s="153">
        <f t="shared" si="574"/>
        <v>29.94</v>
      </c>
      <c r="K1295" s="153">
        <f t="shared" si="574"/>
        <v>95.99</v>
      </c>
      <c r="L1295" s="153">
        <f t="shared" si="574"/>
        <v>0</v>
      </c>
      <c r="M1295" s="154">
        <f t="shared" si="574"/>
        <v>18240.740000000005</v>
      </c>
      <c r="N1295" s="534"/>
      <c r="O1295" s="534"/>
      <c r="Q1295" s="513"/>
      <c r="T1295" s="522">
        <f t="shared" si="566"/>
        <v>434.24</v>
      </c>
      <c r="U1295" s="523">
        <f t="shared" si="567"/>
        <v>0</v>
      </c>
      <c r="V1295" s="522">
        <f t="shared" si="568"/>
        <v>17740.45</v>
      </c>
      <c r="W1295" s="523">
        <f t="shared" si="569"/>
        <v>29.94</v>
      </c>
      <c r="X1295" s="522">
        <f t="shared" si="570"/>
        <v>95.99</v>
      </c>
      <c r="Y1295" s="523">
        <f t="shared" si="571"/>
        <v>0</v>
      </c>
      <c r="AA1295" s="517"/>
      <c r="AB1295" s="517"/>
      <c r="AC1295" s="530"/>
      <c r="AE1295" s="519"/>
      <c r="AF1295" s="519"/>
      <c r="AH1295" s="499" t="str">
        <f t="shared" si="572"/>
        <v/>
      </c>
    </row>
    <row r="1296" spans="1:34" x14ac:dyDescent="0.2">
      <c r="A1296" s="700" t="s">
        <v>13</v>
      </c>
      <c r="B1296" s="701"/>
      <c r="C1296" s="701"/>
      <c r="D1296" s="701"/>
      <c r="E1296" s="701"/>
      <c r="F1296" s="701"/>
      <c r="G1296" s="153">
        <f t="shared" ref="G1296:M1296" si="575">G1294+G1295</f>
        <v>434.24</v>
      </c>
      <c r="H1296" s="153">
        <f t="shared" si="575"/>
        <v>0</v>
      </c>
      <c r="I1296" s="153">
        <f t="shared" si="575"/>
        <v>17740.45</v>
      </c>
      <c r="J1296" s="153">
        <f t="shared" si="575"/>
        <v>29.94</v>
      </c>
      <c r="K1296" s="153">
        <f t="shared" si="575"/>
        <v>95.99</v>
      </c>
      <c r="L1296" s="153">
        <f t="shared" si="575"/>
        <v>0</v>
      </c>
      <c r="M1296" s="154">
        <f t="shared" si="575"/>
        <v>18240.740000000005</v>
      </c>
      <c r="N1296" s="534"/>
      <c r="O1296" s="534"/>
      <c r="Q1296" s="513"/>
      <c r="T1296" s="522">
        <f t="shared" si="566"/>
        <v>434.24</v>
      </c>
      <c r="U1296" s="523">
        <f t="shared" si="567"/>
        <v>0</v>
      </c>
      <c r="V1296" s="522">
        <f t="shared" si="568"/>
        <v>17740.45</v>
      </c>
      <c r="W1296" s="523">
        <f t="shared" si="569"/>
        <v>29.94</v>
      </c>
      <c r="X1296" s="522">
        <f t="shared" si="570"/>
        <v>95.99</v>
      </c>
      <c r="Y1296" s="523">
        <f t="shared" si="571"/>
        <v>0</v>
      </c>
      <c r="AA1296" s="517"/>
      <c r="AB1296" s="517"/>
      <c r="AC1296" s="530"/>
      <c r="AE1296" s="519"/>
      <c r="AF1296" s="519"/>
      <c r="AH1296" s="499" t="str">
        <f t="shared" si="572"/>
        <v/>
      </c>
    </row>
    <row r="1297" spans="1:34" ht="13.5" thickBot="1" x14ac:dyDescent="0.25">
      <c r="A1297" s="706" t="s">
        <v>16</v>
      </c>
      <c r="B1297" s="707"/>
      <c r="C1297" s="707"/>
      <c r="D1297" s="707"/>
      <c r="E1297" s="707"/>
      <c r="F1297" s="707"/>
      <c r="G1297" s="699">
        <f>G1296-H1296</f>
        <v>434.24</v>
      </c>
      <c r="H1297" s="699"/>
      <c r="I1297" s="699">
        <f>I1296-J1296</f>
        <v>17710.510000000002</v>
      </c>
      <c r="J1297" s="699"/>
      <c r="K1297" s="699">
        <f>K1296-L1296</f>
        <v>95.99</v>
      </c>
      <c r="L1297" s="699"/>
      <c r="M1297" s="155">
        <f>G1297+I1297+K1297</f>
        <v>18240.740000000005</v>
      </c>
      <c r="N1297" s="536"/>
      <c r="O1297" s="536"/>
      <c r="Q1297" s="513"/>
      <c r="T1297" s="522">
        <f t="shared" si="566"/>
        <v>434.24</v>
      </c>
      <c r="U1297" s="523">
        <f t="shared" si="567"/>
        <v>0</v>
      </c>
      <c r="V1297" s="522">
        <f t="shared" si="568"/>
        <v>17710.510000000002</v>
      </c>
      <c r="W1297" s="523">
        <f t="shared" si="569"/>
        <v>0</v>
      </c>
      <c r="X1297" s="522">
        <f t="shared" si="570"/>
        <v>95.99</v>
      </c>
      <c r="Y1297" s="523">
        <f t="shared" si="571"/>
        <v>0</v>
      </c>
      <c r="AA1297" s="517"/>
      <c r="AB1297" s="517"/>
      <c r="AC1297" s="530"/>
      <c r="AE1297" s="519"/>
      <c r="AF1297" s="519"/>
      <c r="AH1297" s="499" t="str">
        <f t="shared" si="572"/>
        <v/>
      </c>
    </row>
    <row r="1298" spans="1:34" ht="13.5" thickTop="1" x14ac:dyDescent="0.2">
      <c r="A1298" s="160"/>
      <c r="B1298" s="156" t="str">
        <f>IF(Q1298&gt;0.00001,B1290+1,"")</f>
        <v/>
      </c>
      <c r="C1298" s="128" t="b">
        <f t="shared" ref="C1298:C1323" si="576">IF(G1298+I1298+K1298&gt;0,"e",IF(H1298+J1298+L1298&gt;0,"u",IF(G1298+H1298+I1298+J1298+K1298+L1298&lt;0,"")))</f>
        <v>0</v>
      </c>
      <c r="D1298" s="161"/>
      <c r="E1298" s="143" t="b">
        <f t="shared" ref="E1298:E1323" si="577">IF(Q1298&gt;0.0001,1)</f>
        <v>0</v>
      </c>
      <c r="F1298" s="137" t="str">
        <f t="shared" ref="F1298:F1323" si="578">AH1298</f>
        <v/>
      </c>
      <c r="G1298" s="157"/>
      <c r="H1298" s="158"/>
      <c r="I1298" s="157"/>
      <c r="J1298" s="158"/>
      <c r="K1298" s="157"/>
      <c r="L1298" s="158"/>
      <c r="M1298" s="159" t="str">
        <f t="shared" ref="M1298:M1323" si="579">IF(SUM(G1298:L1298)&gt;0.00001,M1297+G1298-H1298+I1298-J1298+K1298-L1298,"")</f>
        <v/>
      </c>
      <c r="N1298" s="534"/>
      <c r="O1298" s="534"/>
      <c r="Q1298" s="513">
        <f t="shared" ref="Q1298:Q1301" si="580">SUM(G1298:L1298)</f>
        <v>0</v>
      </c>
      <c r="R1298" s="499" t="str">
        <f t="shared" ref="R1298:R1323" si="581">LEFT(F1298,2)</f>
        <v/>
      </c>
      <c r="T1298" s="522">
        <f t="shared" si="566"/>
        <v>0</v>
      </c>
      <c r="U1298" s="523">
        <f t="shared" si="567"/>
        <v>0</v>
      </c>
      <c r="V1298" s="522">
        <f t="shared" si="568"/>
        <v>0</v>
      </c>
      <c r="W1298" s="523">
        <f t="shared" si="569"/>
        <v>0</v>
      </c>
      <c r="X1298" s="522">
        <f t="shared" si="570"/>
        <v>0</v>
      </c>
      <c r="Y1298" s="523">
        <f t="shared" si="571"/>
        <v>0</v>
      </c>
      <c r="AA1298" s="517"/>
      <c r="AB1298" s="517" t="e">
        <f t="shared" ref="AB1298:AB1323" si="582">$AA$11+M1298</f>
        <v>#VALUE!</v>
      </c>
      <c r="AC1298" s="524"/>
      <c r="AE1298" s="519"/>
      <c r="AF1298" s="519"/>
      <c r="AH1298" s="499" t="str">
        <f t="shared" si="572"/>
        <v/>
      </c>
    </row>
    <row r="1299" spans="1:34" x14ac:dyDescent="0.2">
      <c r="A1299" s="134"/>
      <c r="B1299" s="135" t="str">
        <f t="shared" ref="B1299:B1323" si="583">IF(Q1299&gt;0.00001,B1298+1,"")</f>
        <v/>
      </c>
      <c r="C1299" s="128" t="b">
        <f t="shared" si="576"/>
        <v>0</v>
      </c>
      <c r="D1299" s="136"/>
      <c r="E1299" s="143" t="b">
        <f t="shared" si="577"/>
        <v>0</v>
      </c>
      <c r="F1299" s="137" t="str">
        <f t="shared" si="578"/>
        <v/>
      </c>
      <c r="G1299" s="138"/>
      <c r="H1299" s="139"/>
      <c r="I1299" s="138"/>
      <c r="J1299" s="139"/>
      <c r="K1299" s="138"/>
      <c r="L1299" s="139"/>
      <c r="M1299" s="140" t="str">
        <f t="shared" si="579"/>
        <v/>
      </c>
      <c r="N1299" s="534"/>
      <c r="O1299" s="534"/>
      <c r="Q1299" s="513">
        <f t="shared" si="580"/>
        <v>0</v>
      </c>
      <c r="R1299" s="499" t="str">
        <f t="shared" si="581"/>
        <v/>
      </c>
      <c r="T1299" s="522">
        <f t="shared" si="566"/>
        <v>0</v>
      </c>
      <c r="U1299" s="523">
        <f t="shared" si="567"/>
        <v>0</v>
      </c>
      <c r="V1299" s="522">
        <f t="shared" si="568"/>
        <v>0</v>
      </c>
      <c r="W1299" s="523">
        <f t="shared" si="569"/>
        <v>0</v>
      </c>
      <c r="X1299" s="522">
        <f t="shared" si="570"/>
        <v>0</v>
      </c>
      <c r="Y1299" s="523">
        <f t="shared" si="571"/>
        <v>0</v>
      </c>
      <c r="AA1299" s="517"/>
      <c r="AB1299" s="517" t="e">
        <f t="shared" si="582"/>
        <v>#VALUE!</v>
      </c>
      <c r="AC1299" s="524"/>
      <c r="AE1299" s="519"/>
      <c r="AF1299" s="519"/>
      <c r="AH1299" s="499" t="str">
        <f t="shared" si="572"/>
        <v/>
      </c>
    </row>
    <row r="1300" spans="1:34" x14ac:dyDescent="0.2">
      <c r="A1300" s="134"/>
      <c r="B1300" s="135" t="str">
        <f t="shared" si="583"/>
        <v/>
      </c>
      <c r="C1300" s="128" t="b">
        <f t="shared" si="576"/>
        <v>0</v>
      </c>
      <c r="D1300" s="136"/>
      <c r="E1300" s="143" t="b">
        <f t="shared" si="577"/>
        <v>0</v>
      </c>
      <c r="F1300" s="137" t="str">
        <f t="shared" si="578"/>
        <v/>
      </c>
      <c r="G1300" s="138"/>
      <c r="H1300" s="139"/>
      <c r="I1300" s="138"/>
      <c r="J1300" s="139"/>
      <c r="K1300" s="138"/>
      <c r="L1300" s="139"/>
      <c r="M1300" s="140" t="str">
        <f t="shared" si="579"/>
        <v/>
      </c>
      <c r="N1300" s="534"/>
      <c r="O1300" s="534"/>
      <c r="Q1300" s="513">
        <f t="shared" si="580"/>
        <v>0</v>
      </c>
      <c r="R1300" s="499" t="str">
        <f t="shared" si="581"/>
        <v/>
      </c>
      <c r="T1300" s="522">
        <f t="shared" si="566"/>
        <v>0</v>
      </c>
      <c r="U1300" s="523">
        <f t="shared" si="567"/>
        <v>0</v>
      </c>
      <c r="V1300" s="522">
        <f t="shared" si="568"/>
        <v>0</v>
      </c>
      <c r="W1300" s="523">
        <f t="shared" si="569"/>
        <v>0</v>
      </c>
      <c r="X1300" s="522">
        <f t="shared" si="570"/>
        <v>0</v>
      </c>
      <c r="Y1300" s="523">
        <f t="shared" si="571"/>
        <v>0</v>
      </c>
      <c r="AA1300" s="517"/>
      <c r="AB1300" s="517" t="e">
        <f t="shared" si="582"/>
        <v>#VALUE!</v>
      </c>
      <c r="AC1300" s="524"/>
      <c r="AE1300" s="519"/>
      <c r="AF1300" s="519"/>
      <c r="AH1300" s="499" t="str">
        <f t="shared" si="572"/>
        <v/>
      </c>
    </row>
    <row r="1301" spans="1:34" x14ac:dyDescent="0.2">
      <c r="A1301" s="134"/>
      <c r="B1301" s="135" t="str">
        <f t="shared" si="583"/>
        <v/>
      </c>
      <c r="C1301" s="128" t="b">
        <f t="shared" si="576"/>
        <v>0</v>
      </c>
      <c r="D1301" s="136"/>
      <c r="E1301" s="143" t="b">
        <f t="shared" si="577"/>
        <v>0</v>
      </c>
      <c r="F1301" s="137" t="str">
        <f t="shared" si="578"/>
        <v/>
      </c>
      <c r="G1301" s="138"/>
      <c r="H1301" s="139"/>
      <c r="I1301" s="138"/>
      <c r="J1301" s="139"/>
      <c r="K1301" s="138"/>
      <c r="L1301" s="139"/>
      <c r="M1301" s="140" t="str">
        <f t="shared" si="579"/>
        <v/>
      </c>
      <c r="N1301" s="534"/>
      <c r="O1301" s="534"/>
      <c r="Q1301" s="513">
        <f t="shared" si="580"/>
        <v>0</v>
      </c>
      <c r="R1301" s="499" t="str">
        <f t="shared" si="581"/>
        <v/>
      </c>
      <c r="T1301" s="522">
        <f t="shared" si="566"/>
        <v>0</v>
      </c>
      <c r="U1301" s="523">
        <f t="shared" si="567"/>
        <v>0</v>
      </c>
      <c r="V1301" s="522">
        <f t="shared" si="568"/>
        <v>0</v>
      </c>
      <c r="W1301" s="523">
        <f t="shared" si="569"/>
        <v>0</v>
      </c>
      <c r="X1301" s="522">
        <f t="shared" si="570"/>
        <v>0</v>
      </c>
      <c r="Y1301" s="523">
        <f t="shared" si="571"/>
        <v>0</v>
      </c>
      <c r="AA1301" s="517"/>
      <c r="AB1301" s="517" t="e">
        <f t="shared" si="582"/>
        <v>#VALUE!</v>
      </c>
      <c r="AC1301" s="524"/>
      <c r="AE1301" s="519"/>
      <c r="AF1301" s="519"/>
      <c r="AH1301" s="499" t="str">
        <f t="shared" si="572"/>
        <v/>
      </c>
    </row>
    <row r="1302" spans="1:34" x14ac:dyDescent="0.2">
      <c r="A1302" s="134"/>
      <c r="B1302" s="135" t="str">
        <f t="shared" si="583"/>
        <v/>
      </c>
      <c r="C1302" s="128" t="b">
        <f t="shared" si="576"/>
        <v>0</v>
      </c>
      <c r="D1302" s="136"/>
      <c r="E1302" s="143" t="b">
        <f t="shared" si="577"/>
        <v>0</v>
      </c>
      <c r="F1302" s="137" t="str">
        <f t="shared" si="578"/>
        <v/>
      </c>
      <c r="G1302" s="138"/>
      <c r="H1302" s="139"/>
      <c r="I1302" s="138"/>
      <c r="J1302" s="139"/>
      <c r="K1302" s="138"/>
      <c r="L1302" s="139"/>
      <c r="M1302" s="140" t="str">
        <f t="shared" si="579"/>
        <v/>
      </c>
      <c r="N1302" s="534"/>
      <c r="O1302" s="534"/>
      <c r="Q1302" s="513">
        <f t="shared" ref="Q1302:Q1323" si="584">SUM(G1302:L1302)</f>
        <v>0</v>
      </c>
      <c r="R1302" s="499" t="str">
        <f t="shared" si="581"/>
        <v/>
      </c>
      <c r="T1302" s="522">
        <f t="shared" si="566"/>
        <v>0</v>
      </c>
      <c r="U1302" s="523">
        <f t="shared" si="567"/>
        <v>0</v>
      </c>
      <c r="V1302" s="522">
        <f t="shared" si="568"/>
        <v>0</v>
      </c>
      <c r="W1302" s="523">
        <f t="shared" si="569"/>
        <v>0</v>
      </c>
      <c r="X1302" s="522">
        <f t="shared" si="570"/>
        <v>0</v>
      </c>
      <c r="Y1302" s="523">
        <f t="shared" si="571"/>
        <v>0</v>
      </c>
      <c r="AA1302" s="517"/>
      <c r="AB1302" s="517" t="e">
        <f t="shared" si="582"/>
        <v>#VALUE!</v>
      </c>
      <c r="AC1302" s="524"/>
      <c r="AE1302" s="519"/>
      <c r="AF1302" s="519"/>
      <c r="AH1302" s="499" t="str">
        <f t="shared" si="572"/>
        <v/>
      </c>
    </row>
    <row r="1303" spans="1:34" x14ac:dyDescent="0.2">
      <c r="A1303" s="134"/>
      <c r="B1303" s="135" t="str">
        <f t="shared" si="583"/>
        <v/>
      </c>
      <c r="C1303" s="128" t="b">
        <f t="shared" si="576"/>
        <v>0</v>
      </c>
      <c r="D1303" s="136"/>
      <c r="E1303" s="143" t="b">
        <f t="shared" si="577"/>
        <v>0</v>
      </c>
      <c r="F1303" s="137" t="str">
        <f t="shared" si="578"/>
        <v/>
      </c>
      <c r="G1303" s="138"/>
      <c r="H1303" s="139"/>
      <c r="I1303" s="138"/>
      <c r="J1303" s="139"/>
      <c r="K1303" s="138"/>
      <c r="L1303" s="139"/>
      <c r="M1303" s="140" t="str">
        <f t="shared" si="579"/>
        <v/>
      </c>
      <c r="N1303" s="534"/>
      <c r="O1303" s="534"/>
      <c r="Q1303" s="513">
        <f t="shared" si="584"/>
        <v>0</v>
      </c>
      <c r="R1303" s="499" t="str">
        <f t="shared" si="581"/>
        <v/>
      </c>
      <c r="T1303" s="522">
        <f t="shared" si="566"/>
        <v>0</v>
      </c>
      <c r="U1303" s="523">
        <f t="shared" si="567"/>
        <v>0</v>
      </c>
      <c r="V1303" s="522">
        <f t="shared" si="568"/>
        <v>0</v>
      </c>
      <c r="W1303" s="523">
        <f t="shared" si="569"/>
        <v>0</v>
      </c>
      <c r="X1303" s="522">
        <f t="shared" si="570"/>
        <v>0</v>
      </c>
      <c r="Y1303" s="523">
        <f t="shared" si="571"/>
        <v>0</v>
      </c>
      <c r="AA1303" s="517"/>
      <c r="AB1303" s="517" t="e">
        <f t="shared" si="582"/>
        <v>#VALUE!</v>
      </c>
      <c r="AC1303" s="524"/>
      <c r="AE1303" s="519"/>
      <c r="AF1303" s="519"/>
      <c r="AH1303" s="499" t="str">
        <f t="shared" si="572"/>
        <v/>
      </c>
    </row>
    <row r="1304" spans="1:34" x14ac:dyDescent="0.2">
      <c r="A1304" s="134"/>
      <c r="B1304" s="135" t="str">
        <f t="shared" si="583"/>
        <v/>
      </c>
      <c r="C1304" s="128" t="b">
        <f t="shared" si="576"/>
        <v>0</v>
      </c>
      <c r="D1304" s="136"/>
      <c r="E1304" s="143" t="b">
        <f t="shared" si="577"/>
        <v>0</v>
      </c>
      <c r="F1304" s="137" t="str">
        <f t="shared" si="578"/>
        <v/>
      </c>
      <c r="G1304" s="138"/>
      <c r="H1304" s="139"/>
      <c r="I1304" s="138"/>
      <c r="J1304" s="139"/>
      <c r="K1304" s="138"/>
      <c r="L1304" s="139"/>
      <c r="M1304" s="140" t="str">
        <f t="shared" si="579"/>
        <v/>
      </c>
      <c r="N1304" s="534"/>
      <c r="O1304" s="534"/>
      <c r="Q1304" s="513">
        <f t="shared" si="584"/>
        <v>0</v>
      </c>
      <c r="R1304" s="499" t="str">
        <f t="shared" si="581"/>
        <v/>
      </c>
      <c r="T1304" s="522">
        <f t="shared" si="566"/>
        <v>0</v>
      </c>
      <c r="U1304" s="523">
        <f t="shared" si="567"/>
        <v>0</v>
      </c>
      <c r="V1304" s="522">
        <f t="shared" si="568"/>
        <v>0</v>
      </c>
      <c r="W1304" s="523">
        <f t="shared" si="569"/>
        <v>0</v>
      </c>
      <c r="X1304" s="522">
        <f t="shared" si="570"/>
        <v>0</v>
      </c>
      <c r="Y1304" s="523">
        <f t="shared" si="571"/>
        <v>0</v>
      </c>
      <c r="AA1304" s="517"/>
      <c r="AB1304" s="517" t="e">
        <f t="shared" si="582"/>
        <v>#VALUE!</v>
      </c>
      <c r="AC1304" s="524"/>
      <c r="AE1304" s="519"/>
      <c r="AF1304" s="519"/>
      <c r="AH1304" s="499" t="str">
        <f t="shared" si="572"/>
        <v/>
      </c>
    </row>
    <row r="1305" spans="1:34" x14ac:dyDescent="0.2">
      <c r="A1305" s="134"/>
      <c r="B1305" s="135" t="str">
        <f t="shared" si="583"/>
        <v/>
      </c>
      <c r="C1305" s="128" t="b">
        <f t="shared" si="576"/>
        <v>0</v>
      </c>
      <c r="D1305" s="136"/>
      <c r="E1305" s="143" t="b">
        <f t="shared" si="577"/>
        <v>0</v>
      </c>
      <c r="F1305" s="137" t="str">
        <f t="shared" si="578"/>
        <v/>
      </c>
      <c r="G1305" s="138"/>
      <c r="H1305" s="139"/>
      <c r="I1305" s="138"/>
      <c r="J1305" s="139"/>
      <c r="K1305" s="138"/>
      <c r="L1305" s="139"/>
      <c r="M1305" s="140" t="str">
        <f t="shared" si="579"/>
        <v/>
      </c>
      <c r="N1305" s="534"/>
      <c r="O1305" s="534"/>
      <c r="Q1305" s="513">
        <f t="shared" si="584"/>
        <v>0</v>
      </c>
      <c r="R1305" s="499" t="str">
        <f t="shared" si="581"/>
        <v/>
      </c>
      <c r="T1305" s="522">
        <f t="shared" si="566"/>
        <v>0</v>
      </c>
      <c r="U1305" s="523">
        <f t="shared" si="567"/>
        <v>0</v>
      </c>
      <c r="V1305" s="522">
        <f t="shared" si="568"/>
        <v>0</v>
      </c>
      <c r="W1305" s="523">
        <f t="shared" si="569"/>
        <v>0</v>
      </c>
      <c r="X1305" s="522">
        <f t="shared" si="570"/>
        <v>0</v>
      </c>
      <c r="Y1305" s="523">
        <f t="shared" si="571"/>
        <v>0</v>
      </c>
      <c r="AA1305" s="517"/>
      <c r="AB1305" s="517" t="e">
        <f t="shared" si="582"/>
        <v>#VALUE!</v>
      </c>
      <c r="AC1305" s="524"/>
      <c r="AE1305" s="519"/>
      <c r="AF1305" s="519"/>
      <c r="AH1305" s="499" t="str">
        <f t="shared" si="572"/>
        <v/>
      </c>
    </row>
    <row r="1306" spans="1:34" x14ac:dyDescent="0.2">
      <c r="A1306" s="134"/>
      <c r="B1306" s="135" t="str">
        <f t="shared" si="583"/>
        <v/>
      </c>
      <c r="C1306" s="128" t="b">
        <f t="shared" si="576"/>
        <v>0</v>
      </c>
      <c r="D1306" s="136"/>
      <c r="E1306" s="143" t="b">
        <f t="shared" si="577"/>
        <v>0</v>
      </c>
      <c r="F1306" s="137" t="str">
        <f t="shared" si="578"/>
        <v/>
      </c>
      <c r="G1306" s="138"/>
      <c r="H1306" s="139"/>
      <c r="I1306" s="138"/>
      <c r="J1306" s="139"/>
      <c r="K1306" s="138"/>
      <c r="L1306" s="139"/>
      <c r="M1306" s="140" t="str">
        <f t="shared" si="579"/>
        <v/>
      </c>
      <c r="N1306" s="534"/>
      <c r="O1306" s="534"/>
      <c r="Q1306" s="513">
        <f t="shared" si="584"/>
        <v>0</v>
      </c>
      <c r="R1306" s="499" t="str">
        <f t="shared" si="581"/>
        <v/>
      </c>
      <c r="T1306" s="522">
        <f t="shared" si="566"/>
        <v>0</v>
      </c>
      <c r="U1306" s="523">
        <f t="shared" si="567"/>
        <v>0</v>
      </c>
      <c r="V1306" s="522">
        <f t="shared" si="568"/>
        <v>0</v>
      </c>
      <c r="W1306" s="523">
        <f t="shared" si="569"/>
        <v>0</v>
      </c>
      <c r="X1306" s="522">
        <f t="shared" si="570"/>
        <v>0</v>
      </c>
      <c r="Y1306" s="523">
        <f t="shared" si="571"/>
        <v>0</v>
      </c>
      <c r="AA1306" s="517"/>
      <c r="AB1306" s="517" t="e">
        <f t="shared" si="582"/>
        <v>#VALUE!</v>
      </c>
      <c r="AC1306" s="524"/>
      <c r="AE1306" s="519"/>
      <c r="AF1306" s="519"/>
      <c r="AH1306" s="499" t="str">
        <f t="shared" si="572"/>
        <v/>
      </c>
    </row>
    <row r="1307" spans="1:34" x14ac:dyDescent="0.2">
      <c r="A1307" s="134"/>
      <c r="B1307" s="135" t="str">
        <f t="shared" si="583"/>
        <v/>
      </c>
      <c r="C1307" s="128" t="b">
        <f t="shared" si="576"/>
        <v>0</v>
      </c>
      <c r="D1307" s="136"/>
      <c r="E1307" s="143" t="b">
        <f t="shared" si="577"/>
        <v>0</v>
      </c>
      <c r="F1307" s="137" t="str">
        <f t="shared" si="578"/>
        <v/>
      </c>
      <c r="G1307" s="138"/>
      <c r="H1307" s="139"/>
      <c r="I1307" s="138"/>
      <c r="J1307" s="139"/>
      <c r="K1307" s="138"/>
      <c r="L1307" s="139"/>
      <c r="M1307" s="140" t="str">
        <f t="shared" si="579"/>
        <v/>
      </c>
      <c r="N1307" s="534"/>
      <c r="O1307" s="534"/>
      <c r="Q1307" s="513">
        <f t="shared" si="584"/>
        <v>0</v>
      </c>
      <c r="R1307" s="499" t="str">
        <f t="shared" si="581"/>
        <v/>
      </c>
      <c r="T1307" s="522">
        <f t="shared" si="566"/>
        <v>0</v>
      </c>
      <c r="U1307" s="523">
        <f t="shared" si="567"/>
        <v>0</v>
      </c>
      <c r="V1307" s="522">
        <f t="shared" si="568"/>
        <v>0</v>
      </c>
      <c r="W1307" s="523">
        <f t="shared" si="569"/>
        <v>0</v>
      </c>
      <c r="X1307" s="522">
        <f t="shared" si="570"/>
        <v>0</v>
      </c>
      <c r="Y1307" s="523">
        <f t="shared" si="571"/>
        <v>0</v>
      </c>
      <c r="AA1307" s="517"/>
      <c r="AB1307" s="517" t="e">
        <f t="shared" si="582"/>
        <v>#VALUE!</v>
      </c>
      <c r="AC1307" s="524"/>
      <c r="AE1307" s="519"/>
      <c r="AF1307" s="519"/>
      <c r="AH1307" s="499" t="str">
        <f t="shared" si="572"/>
        <v/>
      </c>
    </row>
    <row r="1308" spans="1:34" x14ac:dyDescent="0.2">
      <c r="A1308" s="134"/>
      <c r="B1308" s="135" t="str">
        <f t="shared" si="583"/>
        <v/>
      </c>
      <c r="C1308" s="128" t="b">
        <f t="shared" si="576"/>
        <v>0</v>
      </c>
      <c r="D1308" s="136"/>
      <c r="E1308" s="143" t="b">
        <f t="shared" si="577"/>
        <v>0</v>
      </c>
      <c r="F1308" s="137" t="str">
        <f t="shared" si="578"/>
        <v/>
      </c>
      <c r="G1308" s="138"/>
      <c r="H1308" s="139"/>
      <c r="I1308" s="138"/>
      <c r="J1308" s="139"/>
      <c r="K1308" s="138"/>
      <c r="L1308" s="139"/>
      <c r="M1308" s="140" t="str">
        <f t="shared" si="579"/>
        <v/>
      </c>
      <c r="N1308" s="534"/>
      <c r="O1308" s="534"/>
      <c r="Q1308" s="513">
        <f t="shared" si="584"/>
        <v>0</v>
      </c>
      <c r="R1308" s="499" t="str">
        <f t="shared" si="581"/>
        <v/>
      </c>
      <c r="T1308" s="522">
        <f t="shared" si="566"/>
        <v>0</v>
      </c>
      <c r="U1308" s="523">
        <f t="shared" si="567"/>
        <v>0</v>
      </c>
      <c r="V1308" s="522">
        <f t="shared" si="568"/>
        <v>0</v>
      </c>
      <c r="W1308" s="523">
        <f t="shared" si="569"/>
        <v>0</v>
      </c>
      <c r="X1308" s="522">
        <f t="shared" si="570"/>
        <v>0</v>
      </c>
      <c r="Y1308" s="523">
        <f t="shared" si="571"/>
        <v>0</v>
      </c>
      <c r="AA1308" s="517"/>
      <c r="AB1308" s="517" t="e">
        <f t="shared" si="582"/>
        <v>#VALUE!</v>
      </c>
      <c r="AC1308" s="524"/>
      <c r="AE1308" s="519"/>
      <c r="AF1308" s="519"/>
      <c r="AH1308" s="499" t="str">
        <f t="shared" si="572"/>
        <v/>
      </c>
    </row>
    <row r="1309" spans="1:34" x14ac:dyDescent="0.2">
      <c r="A1309" s="134"/>
      <c r="B1309" s="135" t="str">
        <f t="shared" si="583"/>
        <v/>
      </c>
      <c r="C1309" s="128" t="b">
        <f t="shared" si="576"/>
        <v>0</v>
      </c>
      <c r="D1309" s="136"/>
      <c r="E1309" s="143" t="b">
        <f t="shared" si="577"/>
        <v>0</v>
      </c>
      <c r="F1309" s="137" t="str">
        <f t="shared" si="578"/>
        <v/>
      </c>
      <c r="G1309" s="138"/>
      <c r="H1309" s="139"/>
      <c r="I1309" s="138"/>
      <c r="J1309" s="139"/>
      <c r="K1309" s="138"/>
      <c r="L1309" s="139"/>
      <c r="M1309" s="140" t="str">
        <f t="shared" si="579"/>
        <v/>
      </c>
      <c r="N1309" s="534"/>
      <c r="O1309" s="534"/>
      <c r="Q1309" s="513">
        <f t="shared" si="584"/>
        <v>0</v>
      </c>
      <c r="R1309" s="499" t="str">
        <f t="shared" si="581"/>
        <v/>
      </c>
      <c r="T1309" s="522">
        <f t="shared" si="566"/>
        <v>0</v>
      </c>
      <c r="U1309" s="523">
        <f t="shared" si="567"/>
        <v>0</v>
      </c>
      <c r="V1309" s="522">
        <f t="shared" si="568"/>
        <v>0</v>
      </c>
      <c r="W1309" s="523">
        <f t="shared" si="569"/>
        <v>0</v>
      </c>
      <c r="X1309" s="522">
        <f t="shared" si="570"/>
        <v>0</v>
      </c>
      <c r="Y1309" s="523">
        <f t="shared" si="571"/>
        <v>0</v>
      </c>
      <c r="AA1309" s="517"/>
      <c r="AB1309" s="517" t="e">
        <f t="shared" si="582"/>
        <v>#VALUE!</v>
      </c>
      <c r="AC1309" s="524"/>
      <c r="AE1309" s="519"/>
      <c r="AF1309" s="519"/>
      <c r="AH1309" s="499" t="str">
        <f t="shared" si="572"/>
        <v/>
      </c>
    </row>
    <row r="1310" spans="1:34" x14ac:dyDescent="0.2">
      <c r="A1310" s="134"/>
      <c r="B1310" s="135" t="str">
        <f t="shared" si="583"/>
        <v/>
      </c>
      <c r="C1310" s="128" t="b">
        <f t="shared" si="576"/>
        <v>0</v>
      </c>
      <c r="D1310" s="136"/>
      <c r="E1310" s="143" t="b">
        <f t="shared" si="577"/>
        <v>0</v>
      </c>
      <c r="F1310" s="137" t="str">
        <f t="shared" si="578"/>
        <v/>
      </c>
      <c r="G1310" s="138"/>
      <c r="H1310" s="139"/>
      <c r="I1310" s="138"/>
      <c r="J1310" s="139"/>
      <c r="K1310" s="138"/>
      <c r="L1310" s="139"/>
      <c r="M1310" s="140" t="str">
        <f t="shared" si="579"/>
        <v/>
      </c>
      <c r="N1310" s="534"/>
      <c r="O1310" s="534"/>
      <c r="Q1310" s="513">
        <f t="shared" si="584"/>
        <v>0</v>
      </c>
      <c r="R1310" s="499" t="str">
        <f t="shared" si="581"/>
        <v/>
      </c>
      <c r="T1310" s="522">
        <f t="shared" si="566"/>
        <v>0</v>
      </c>
      <c r="U1310" s="523">
        <f t="shared" si="567"/>
        <v>0</v>
      </c>
      <c r="V1310" s="522">
        <f t="shared" si="568"/>
        <v>0</v>
      </c>
      <c r="W1310" s="523">
        <f t="shared" si="569"/>
        <v>0</v>
      </c>
      <c r="X1310" s="522">
        <f t="shared" si="570"/>
        <v>0</v>
      </c>
      <c r="Y1310" s="523">
        <f t="shared" si="571"/>
        <v>0</v>
      </c>
      <c r="AA1310" s="517"/>
      <c r="AB1310" s="517" t="e">
        <f t="shared" si="582"/>
        <v>#VALUE!</v>
      </c>
      <c r="AC1310" s="524"/>
      <c r="AE1310" s="519"/>
      <c r="AF1310" s="519"/>
      <c r="AH1310" s="499" t="str">
        <f t="shared" si="572"/>
        <v/>
      </c>
    </row>
    <row r="1311" spans="1:34" x14ac:dyDescent="0.2">
      <c r="A1311" s="134"/>
      <c r="B1311" s="135" t="str">
        <f t="shared" si="583"/>
        <v/>
      </c>
      <c r="C1311" s="128" t="b">
        <f t="shared" si="576"/>
        <v>0</v>
      </c>
      <c r="D1311" s="136"/>
      <c r="E1311" s="143" t="b">
        <f t="shared" si="577"/>
        <v>0</v>
      </c>
      <c r="F1311" s="137" t="str">
        <f t="shared" si="578"/>
        <v/>
      </c>
      <c r="G1311" s="138"/>
      <c r="H1311" s="139"/>
      <c r="I1311" s="138"/>
      <c r="J1311" s="139"/>
      <c r="K1311" s="138"/>
      <c r="L1311" s="139"/>
      <c r="M1311" s="140" t="str">
        <f t="shared" si="579"/>
        <v/>
      </c>
      <c r="N1311" s="534"/>
      <c r="O1311" s="534"/>
      <c r="Q1311" s="513">
        <f t="shared" si="584"/>
        <v>0</v>
      </c>
      <c r="R1311" s="499" t="str">
        <f t="shared" si="581"/>
        <v/>
      </c>
      <c r="T1311" s="522">
        <f t="shared" si="566"/>
        <v>0</v>
      </c>
      <c r="U1311" s="523">
        <f t="shared" si="567"/>
        <v>0</v>
      </c>
      <c r="V1311" s="522">
        <f t="shared" si="568"/>
        <v>0</v>
      </c>
      <c r="W1311" s="523">
        <f t="shared" si="569"/>
        <v>0</v>
      </c>
      <c r="X1311" s="522">
        <f t="shared" si="570"/>
        <v>0</v>
      </c>
      <c r="Y1311" s="523">
        <f t="shared" si="571"/>
        <v>0</v>
      </c>
      <c r="AA1311" s="517"/>
      <c r="AB1311" s="517" t="e">
        <f t="shared" si="582"/>
        <v>#VALUE!</v>
      </c>
      <c r="AC1311" s="524"/>
      <c r="AE1311" s="519"/>
      <c r="AF1311" s="519"/>
      <c r="AH1311" s="499" t="str">
        <f t="shared" si="572"/>
        <v/>
      </c>
    </row>
    <row r="1312" spans="1:34" x14ac:dyDescent="0.2">
      <c r="A1312" s="134"/>
      <c r="B1312" s="135" t="str">
        <f t="shared" si="583"/>
        <v/>
      </c>
      <c r="C1312" s="128" t="b">
        <f t="shared" si="576"/>
        <v>0</v>
      </c>
      <c r="D1312" s="136"/>
      <c r="E1312" s="143" t="b">
        <f t="shared" si="577"/>
        <v>0</v>
      </c>
      <c r="F1312" s="137" t="str">
        <f t="shared" si="578"/>
        <v/>
      </c>
      <c r="G1312" s="138"/>
      <c r="H1312" s="139"/>
      <c r="I1312" s="138"/>
      <c r="J1312" s="139"/>
      <c r="K1312" s="138"/>
      <c r="L1312" s="139"/>
      <c r="M1312" s="140" t="str">
        <f t="shared" si="579"/>
        <v/>
      </c>
      <c r="N1312" s="534"/>
      <c r="O1312" s="534"/>
      <c r="Q1312" s="513">
        <f t="shared" si="584"/>
        <v>0</v>
      </c>
      <c r="R1312" s="499" t="str">
        <f t="shared" si="581"/>
        <v/>
      </c>
      <c r="T1312" s="522">
        <f t="shared" si="566"/>
        <v>0</v>
      </c>
      <c r="U1312" s="523">
        <f t="shared" si="567"/>
        <v>0</v>
      </c>
      <c r="V1312" s="522">
        <f t="shared" si="568"/>
        <v>0</v>
      </c>
      <c r="W1312" s="523">
        <f t="shared" si="569"/>
        <v>0</v>
      </c>
      <c r="X1312" s="522">
        <f t="shared" si="570"/>
        <v>0</v>
      </c>
      <c r="Y1312" s="523">
        <f t="shared" si="571"/>
        <v>0</v>
      </c>
      <c r="AA1312" s="517"/>
      <c r="AB1312" s="517" t="e">
        <f t="shared" si="582"/>
        <v>#VALUE!</v>
      </c>
      <c r="AC1312" s="524"/>
      <c r="AE1312" s="519"/>
      <c r="AF1312" s="519"/>
      <c r="AH1312" s="499" t="str">
        <f t="shared" si="572"/>
        <v/>
      </c>
    </row>
    <row r="1313" spans="1:34" x14ac:dyDescent="0.2">
      <c r="A1313" s="134"/>
      <c r="B1313" s="135" t="str">
        <f t="shared" si="583"/>
        <v/>
      </c>
      <c r="C1313" s="128" t="b">
        <f t="shared" si="576"/>
        <v>0</v>
      </c>
      <c r="D1313" s="136"/>
      <c r="E1313" s="143" t="b">
        <f t="shared" si="577"/>
        <v>0</v>
      </c>
      <c r="F1313" s="137" t="str">
        <f t="shared" si="578"/>
        <v/>
      </c>
      <c r="G1313" s="138"/>
      <c r="H1313" s="139"/>
      <c r="I1313" s="138"/>
      <c r="J1313" s="139"/>
      <c r="K1313" s="138"/>
      <c r="L1313" s="139"/>
      <c r="M1313" s="140" t="str">
        <f t="shared" si="579"/>
        <v/>
      </c>
      <c r="N1313" s="534"/>
      <c r="O1313" s="534"/>
      <c r="Q1313" s="513">
        <f t="shared" si="584"/>
        <v>0</v>
      </c>
      <c r="R1313" s="499" t="str">
        <f t="shared" si="581"/>
        <v/>
      </c>
      <c r="T1313" s="522">
        <f t="shared" si="566"/>
        <v>0</v>
      </c>
      <c r="U1313" s="523">
        <f t="shared" si="567"/>
        <v>0</v>
      </c>
      <c r="V1313" s="522">
        <f t="shared" si="568"/>
        <v>0</v>
      </c>
      <c r="W1313" s="523">
        <f t="shared" si="569"/>
        <v>0</v>
      </c>
      <c r="X1313" s="522">
        <f t="shared" si="570"/>
        <v>0</v>
      </c>
      <c r="Y1313" s="523">
        <f t="shared" si="571"/>
        <v>0</v>
      </c>
      <c r="AA1313" s="517"/>
      <c r="AB1313" s="517" t="e">
        <f t="shared" si="582"/>
        <v>#VALUE!</v>
      </c>
      <c r="AC1313" s="524"/>
      <c r="AE1313" s="519"/>
      <c r="AF1313" s="519"/>
      <c r="AH1313" s="499" t="str">
        <f t="shared" si="572"/>
        <v/>
      </c>
    </row>
    <row r="1314" spans="1:34" x14ac:dyDescent="0.2">
      <c r="A1314" s="134"/>
      <c r="B1314" s="135" t="str">
        <f t="shared" si="583"/>
        <v/>
      </c>
      <c r="C1314" s="128" t="b">
        <f t="shared" si="576"/>
        <v>0</v>
      </c>
      <c r="D1314" s="136"/>
      <c r="E1314" s="143" t="b">
        <f t="shared" si="577"/>
        <v>0</v>
      </c>
      <c r="F1314" s="137" t="str">
        <f t="shared" si="578"/>
        <v/>
      </c>
      <c r="G1314" s="138"/>
      <c r="H1314" s="139"/>
      <c r="I1314" s="138"/>
      <c r="J1314" s="139"/>
      <c r="K1314" s="138"/>
      <c r="L1314" s="139"/>
      <c r="M1314" s="140" t="str">
        <f t="shared" si="579"/>
        <v/>
      </c>
      <c r="N1314" s="534"/>
      <c r="O1314" s="534"/>
      <c r="Q1314" s="513">
        <f t="shared" si="584"/>
        <v>0</v>
      </c>
      <c r="R1314" s="499" t="str">
        <f t="shared" si="581"/>
        <v/>
      </c>
      <c r="T1314" s="522">
        <f t="shared" si="566"/>
        <v>0</v>
      </c>
      <c r="U1314" s="523">
        <f t="shared" si="567"/>
        <v>0</v>
      </c>
      <c r="V1314" s="522">
        <f t="shared" si="568"/>
        <v>0</v>
      </c>
      <c r="W1314" s="523">
        <f t="shared" si="569"/>
        <v>0</v>
      </c>
      <c r="X1314" s="522">
        <f t="shared" si="570"/>
        <v>0</v>
      </c>
      <c r="Y1314" s="523">
        <f t="shared" si="571"/>
        <v>0</v>
      </c>
      <c r="AA1314" s="517"/>
      <c r="AB1314" s="517" t="e">
        <f t="shared" si="582"/>
        <v>#VALUE!</v>
      </c>
      <c r="AC1314" s="524"/>
      <c r="AE1314" s="519"/>
      <c r="AF1314" s="519"/>
      <c r="AH1314" s="499" t="str">
        <f t="shared" si="572"/>
        <v/>
      </c>
    </row>
    <row r="1315" spans="1:34" x14ac:dyDescent="0.2">
      <c r="A1315" s="134"/>
      <c r="B1315" s="135" t="str">
        <f t="shared" si="583"/>
        <v/>
      </c>
      <c r="C1315" s="128" t="b">
        <f t="shared" si="576"/>
        <v>0</v>
      </c>
      <c r="D1315" s="136"/>
      <c r="E1315" s="143" t="b">
        <f t="shared" si="577"/>
        <v>0</v>
      </c>
      <c r="F1315" s="137" t="str">
        <f t="shared" si="578"/>
        <v/>
      </c>
      <c r="G1315" s="138"/>
      <c r="H1315" s="139"/>
      <c r="I1315" s="138"/>
      <c r="J1315" s="139"/>
      <c r="K1315" s="138"/>
      <c r="L1315" s="139"/>
      <c r="M1315" s="140" t="str">
        <f t="shared" si="579"/>
        <v/>
      </c>
      <c r="N1315" s="534"/>
      <c r="O1315" s="534"/>
      <c r="Q1315" s="513">
        <f t="shared" si="584"/>
        <v>0</v>
      </c>
      <c r="R1315" s="499" t="str">
        <f t="shared" si="581"/>
        <v/>
      </c>
      <c r="T1315" s="522">
        <f t="shared" si="566"/>
        <v>0</v>
      </c>
      <c r="U1315" s="523">
        <f t="shared" si="567"/>
        <v>0</v>
      </c>
      <c r="V1315" s="522">
        <f t="shared" si="568"/>
        <v>0</v>
      </c>
      <c r="W1315" s="523">
        <f t="shared" si="569"/>
        <v>0</v>
      </c>
      <c r="X1315" s="522">
        <f t="shared" si="570"/>
        <v>0</v>
      </c>
      <c r="Y1315" s="523">
        <f t="shared" si="571"/>
        <v>0</v>
      </c>
      <c r="AA1315" s="517"/>
      <c r="AB1315" s="517" t="e">
        <f t="shared" si="582"/>
        <v>#VALUE!</v>
      </c>
      <c r="AC1315" s="524"/>
      <c r="AE1315" s="519"/>
      <c r="AF1315" s="519"/>
      <c r="AH1315" s="499" t="str">
        <f t="shared" si="572"/>
        <v/>
      </c>
    </row>
    <row r="1316" spans="1:34" x14ac:dyDescent="0.2">
      <c r="A1316" s="134"/>
      <c r="B1316" s="135" t="str">
        <f t="shared" si="583"/>
        <v/>
      </c>
      <c r="C1316" s="128" t="b">
        <f t="shared" si="576"/>
        <v>0</v>
      </c>
      <c r="D1316" s="136"/>
      <c r="E1316" s="143" t="b">
        <f t="shared" si="577"/>
        <v>0</v>
      </c>
      <c r="F1316" s="137" t="str">
        <f t="shared" si="578"/>
        <v/>
      </c>
      <c r="G1316" s="138"/>
      <c r="H1316" s="139"/>
      <c r="I1316" s="138"/>
      <c r="J1316" s="139"/>
      <c r="K1316" s="138"/>
      <c r="L1316" s="139"/>
      <c r="M1316" s="140" t="str">
        <f t="shared" si="579"/>
        <v/>
      </c>
      <c r="N1316" s="534"/>
      <c r="O1316" s="534"/>
      <c r="Q1316" s="513">
        <f t="shared" si="584"/>
        <v>0</v>
      </c>
      <c r="R1316" s="499" t="str">
        <f t="shared" si="581"/>
        <v/>
      </c>
      <c r="T1316" s="522">
        <f t="shared" si="566"/>
        <v>0</v>
      </c>
      <c r="U1316" s="523">
        <f t="shared" si="567"/>
        <v>0</v>
      </c>
      <c r="V1316" s="522">
        <f t="shared" si="568"/>
        <v>0</v>
      </c>
      <c r="W1316" s="523">
        <f t="shared" si="569"/>
        <v>0</v>
      </c>
      <c r="X1316" s="522">
        <f t="shared" si="570"/>
        <v>0</v>
      </c>
      <c r="Y1316" s="523">
        <f t="shared" si="571"/>
        <v>0</v>
      </c>
      <c r="AA1316" s="517"/>
      <c r="AB1316" s="517" t="e">
        <f t="shared" si="582"/>
        <v>#VALUE!</v>
      </c>
      <c r="AC1316" s="524"/>
      <c r="AE1316" s="519"/>
      <c r="AF1316" s="519"/>
      <c r="AH1316" s="499" t="str">
        <f t="shared" si="572"/>
        <v/>
      </c>
    </row>
    <row r="1317" spans="1:34" x14ac:dyDescent="0.2">
      <c r="A1317" s="134"/>
      <c r="B1317" s="135" t="str">
        <f t="shared" si="583"/>
        <v/>
      </c>
      <c r="C1317" s="128" t="b">
        <f t="shared" si="576"/>
        <v>0</v>
      </c>
      <c r="D1317" s="136"/>
      <c r="E1317" s="143" t="b">
        <f t="shared" si="577"/>
        <v>0</v>
      </c>
      <c r="F1317" s="137" t="str">
        <f t="shared" si="578"/>
        <v/>
      </c>
      <c r="G1317" s="138"/>
      <c r="H1317" s="139"/>
      <c r="I1317" s="138"/>
      <c r="J1317" s="139"/>
      <c r="K1317" s="138"/>
      <c r="L1317" s="139"/>
      <c r="M1317" s="140" t="str">
        <f t="shared" si="579"/>
        <v/>
      </c>
      <c r="N1317" s="534"/>
      <c r="O1317" s="534"/>
      <c r="Q1317" s="513">
        <f t="shared" si="584"/>
        <v>0</v>
      </c>
      <c r="R1317" s="499" t="str">
        <f t="shared" si="581"/>
        <v/>
      </c>
      <c r="T1317" s="522">
        <f t="shared" si="566"/>
        <v>0</v>
      </c>
      <c r="U1317" s="523">
        <f t="shared" si="567"/>
        <v>0</v>
      </c>
      <c r="V1317" s="522">
        <f t="shared" si="568"/>
        <v>0</v>
      </c>
      <c r="W1317" s="523">
        <f t="shared" si="569"/>
        <v>0</v>
      </c>
      <c r="X1317" s="522">
        <f t="shared" si="570"/>
        <v>0</v>
      </c>
      <c r="Y1317" s="523">
        <f t="shared" si="571"/>
        <v>0</v>
      </c>
      <c r="AA1317" s="517"/>
      <c r="AB1317" s="517" t="e">
        <f t="shared" si="582"/>
        <v>#VALUE!</v>
      </c>
      <c r="AC1317" s="524"/>
      <c r="AE1317" s="519"/>
      <c r="AF1317" s="519"/>
      <c r="AH1317" s="499" t="str">
        <f t="shared" si="572"/>
        <v/>
      </c>
    </row>
    <row r="1318" spans="1:34" x14ac:dyDescent="0.2">
      <c r="A1318" s="134"/>
      <c r="B1318" s="135" t="str">
        <f t="shared" si="583"/>
        <v/>
      </c>
      <c r="C1318" s="128" t="b">
        <f t="shared" si="576"/>
        <v>0</v>
      </c>
      <c r="D1318" s="136"/>
      <c r="E1318" s="143" t="b">
        <f t="shared" si="577"/>
        <v>0</v>
      </c>
      <c r="F1318" s="137" t="str">
        <f t="shared" si="578"/>
        <v/>
      </c>
      <c r="G1318" s="138"/>
      <c r="H1318" s="139"/>
      <c r="I1318" s="138"/>
      <c r="J1318" s="139"/>
      <c r="K1318" s="138"/>
      <c r="L1318" s="139"/>
      <c r="M1318" s="140" t="str">
        <f t="shared" si="579"/>
        <v/>
      </c>
      <c r="N1318" s="534"/>
      <c r="O1318" s="534"/>
      <c r="Q1318" s="513">
        <f t="shared" si="584"/>
        <v>0</v>
      </c>
      <c r="R1318" s="499" t="str">
        <f t="shared" si="581"/>
        <v/>
      </c>
      <c r="T1318" s="522">
        <f t="shared" si="566"/>
        <v>0</v>
      </c>
      <c r="U1318" s="523">
        <f t="shared" si="567"/>
        <v>0</v>
      </c>
      <c r="V1318" s="522">
        <f t="shared" si="568"/>
        <v>0</v>
      </c>
      <c r="W1318" s="523">
        <f t="shared" si="569"/>
        <v>0</v>
      </c>
      <c r="X1318" s="522">
        <f t="shared" si="570"/>
        <v>0</v>
      </c>
      <c r="Y1318" s="523">
        <f t="shared" si="571"/>
        <v>0</v>
      </c>
      <c r="AA1318" s="517"/>
      <c r="AB1318" s="517" t="e">
        <f t="shared" si="582"/>
        <v>#VALUE!</v>
      </c>
      <c r="AC1318" s="524"/>
      <c r="AE1318" s="519"/>
      <c r="AF1318" s="519"/>
      <c r="AH1318" s="499" t="str">
        <f t="shared" si="572"/>
        <v/>
      </c>
    </row>
    <row r="1319" spans="1:34" x14ac:dyDescent="0.2">
      <c r="A1319" s="134"/>
      <c r="B1319" s="135" t="str">
        <f t="shared" si="583"/>
        <v/>
      </c>
      <c r="C1319" s="128" t="b">
        <f t="shared" si="576"/>
        <v>0</v>
      </c>
      <c r="D1319" s="136"/>
      <c r="E1319" s="143" t="b">
        <f t="shared" si="577"/>
        <v>0</v>
      </c>
      <c r="F1319" s="137" t="str">
        <f t="shared" si="578"/>
        <v/>
      </c>
      <c r="G1319" s="138"/>
      <c r="H1319" s="139"/>
      <c r="I1319" s="138"/>
      <c r="J1319" s="139"/>
      <c r="K1319" s="138"/>
      <c r="L1319" s="139"/>
      <c r="M1319" s="140" t="str">
        <f t="shared" si="579"/>
        <v/>
      </c>
      <c r="N1319" s="534"/>
      <c r="O1319" s="534"/>
      <c r="Q1319" s="513">
        <f t="shared" si="584"/>
        <v>0</v>
      </c>
      <c r="R1319" s="499" t="str">
        <f t="shared" si="581"/>
        <v/>
      </c>
      <c r="T1319" s="522">
        <f t="shared" si="566"/>
        <v>0</v>
      </c>
      <c r="U1319" s="523">
        <f t="shared" si="567"/>
        <v>0</v>
      </c>
      <c r="V1319" s="522">
        <f t="shared" si="568"/>
        <v>0</v>
      </c>
      <c r="W1319" s="523">
        <f t="shared" si="569"/>
        <v>0</v>
      </c>
      <c r="X1319" s="522">
        <f t="shared" si="570"/>
        <v>0</v>
      </c>
      <c r="Y1319" s="523">
        <f t="shared" si="571"/>
        <v>0</v>
      </c>
      <c r="AA1319" s="517"/>
      <c r="AB1319" s="517" t="e">
        <f t="shared" si="582"/>
        <v>#VALUE!</v>
      </c>
      <c r="AC1319" s="524"/>
      <c r="AE1319" s="519"/>
      <c r="AF1319" s="519"/>
      <c r="AH1319" s="499" t="str">
        <f t="shared" si="572"/>
        <v/>
      </c>
    </row>
    <row r="1320" spans="1:34" x14ac:dyDescent="0.2">
      <c r="A1320" s="134"/>
      <c r="B1320" s="135" t="str">
        <f t="shared" si="583"/>
        <v/>
      </c>
      <c r="C1320" s="128" t="b">
        <f t="shared" si="576"/>
        <v>0</v>
      </c>
      <c r="D1320" s="136"/>
      <c r="E1320" s="143" t="b">
        <f t="shared" si="577"/>
        <v>0</v>
      </c>
      <c r="F1320" s="137" t="str">
        <f t="shared" si="578"/>
        <v/>
      </c>
      <c r="G1320" s="138"/>
      <c r="H1320" s="139"/>
      <c r="I1320" s="138"/>
      <c r="J1320" s="139"/>
      <c r="K1320" s="138"/>
      <c r="L1320" s="139"/>
      <c r="M1320" s="140" t="str">
        <f t="shared" si="579"/>
        <v/>
      </c>
      <c r="N1320" s="534"/>
      <c r="O1320" s="534"/>
      <c r="Q1320" s="513">
        <f t="shared" si="584"/>
        <v>0</v>
      </c>
      <c r="R1320" s="499" t="str">
        <f t="shared" si="581"/>
        <v/>
      </c>
      <c r="T1320" s="522">
        <f t="shared" si="566"/>
        <v>0</v>
      </c>
      <c r="U1320" s="523">
        <f t="shared" si="567"/>
        <v>0</v>
      </c>
      <c r="V1320" s="522">
        <f t="shared" si="568"/>
        <v>0</v>
      </c>
      <c r="W1320" s="523">
        <f t="shared" si="569"/>
        <v>0</v>
      </c>
      <c r="X1320" s="522">
        <f t="shared" si="570"/>
        <v>0</v>
      </c>
      <c r="Y1320" s="523">
        <f t="shared" si="571"/>
        <v>0</v>
      </c>
      <c r="AA1320" s="517"/>
      <c r="AB1320" s="517" t="e">
        <f t="shared" si="582"/>
        <v>#VALUE!</v>
      </c>
      <c r="AC1320" s="524"/>
      <c r="AE1320" s="519"/>
      <c r="AF1320" s="519"/>
      <c r="AH1320" s="499" t="str">
        <f t="shared" si="572"/>
        <v/>
      </c>
    </row>
    <row r="1321" spans="1:34" x14ac:dyDescent="0.2">
      <c r="A1321" s="134"/>
      <c r="B1321" s="135" t="str">
        <f t="shared" si="583"/>
        <v/>
      </c>
      <c r="C1321" s="128" t="b">
        <f t="shared" si="576"/>
        <v>0</v>
      </c>
      <c r="D1321" s="136"/>
      <c r="E1321" s="143" t="b">
        <f t="shared" si="577"/>
        <v>0</v>
      </c>
      <c r="F1321" s="137" t="str">
        <f t="shared" si="578"/>
        <v/>
      </c>
      <c r="G1321" s="138"/>
      <c r="H1321" s="139"/>
      <c r="I1321" s="138"/>
      <c r="J1321" s="139"/>
      <c r="K1321" s="138"/>
      <c r="L1321" s="139"/>
      <c r="M1321" s="140" t="str">
        <f t="shared" si="579"/>
        <v/>
      </c>
      <c r="N1321" s="534"/>
      <c r="O1321" s="534"/>
      <c r="Q1321" s="513">
        <f t="shared" si="584"/>
        <v>0</v>
      </c>
      <c r="R1321" s="499" t="str">
        <f t="shared" si="581"/>
        <v/>
      </c>
      <c r="T1321" s="522">
        <f t="shared" si="566"/>
        <v>0</v>
      </c>
      <c r="U1321" s="523">
        <f t="shared" si="567"/>
        <v>0</v>
      </c>
      <c r="V1321" s="522">
        <f t="shared" si="568"/>
        <v>0</v>
      </c>
      <c r="W1321" s="523">
        <f t="shared" si="569"/>
        <v>0</v>
      </c>
      <c r="X1321" s="522">
        <f t="shared" si="570"/>
        <v>0</v>
      </c>
      <c r="Y1321" s="523">
        <f t="shared" si="571"/>
        <v>0</v>
      </c>
      <c r="AA1321" s="517"/>
      <c r="AB1321" s="517" t="e">
        <f t="shared" si="582"/>
        <v>#VALUE!</v>
      </c>
      <c r="AC1321" s="524"/>
      <c r="AE1321" s="519"/>
      <c r="AF1321" s="519"/>
      <c r="AH1321" s="499" t="str">
        <f t="shared" si="572"/>
        <v/>
      </c>
    </row>
    <row r="1322" spans="1:34" x14ac:dyDescent="0.2">
      <c r="A1322" s="134"/>
      <c r="B1322" s="135" t="str">
        <f t="shared" si="583"/>
        <v/>
      </c>
      <c r="C1322" s="128" t="b">
        <f t="shared" si="576"/>
        <v>0</v>
      </c>
      <c r="D1322" s="136"/>
      <c r="E1322" s="143" t="b">
        <f t="shared" si="577"/>
        <v>0</v>
      </c>
      <c r="F1322" s="137" t="str">
        <f t="shared" si="578"/>
        <v/>
      </c>
      <c r="G1322" s="138"/>
      <c r="H1322" s="139"/>
      <c r="I1322" s="138"/>
      <c r="J1322" s="139"/>
      <c r="K1322" s="138"/>
      <c r="L1322" s="139"/>
      <c r="M1322" s="140" t="str">
        <f t="shared" si="579"/>
        <v/>
      </c>
      <c r="N1322" s="534"/>
      <c r="O1322" s="534"/>
      <c r="Q1322" s="513">
        <f t="shared" si="584"/>
        <v>0</v>
      </c>
      <c r="R1322" s="499" t="str">
        <f t="shared" si="581"/>
        <v/>
      </c>
      <c r="T1322" s="522">
        <f t="shared" si="566"/>
        <v>0</v>
      </c>
      <c r="U1322" s="523">
        <f t="shared" si="567"/>
        <v>0</v>
      </c>
      <c r="V1322" s="522">
        <f t="shared" si="568"/>
        <v>0</v>
      </c>
      <c r="W1322" s="523">
        <f t="shared" si="569"/>
        <v>0</v>
      </c>
      <c r="X1322" s="522">
        <f t="shared" si="570"/>
        <v>0</v>
      </c>
      <c r="Y1322" s="523">
        <f t="shared" si="571"/>
        <v>0</v>
      </c>
      <c r="AA1322" s="517"/>
      <c r="AB1322" s="517" t="e">
        <f t="shared" si="582"/>
        <v>#VALUE!</v>
      </c>
      <c r="AC1322" s="524"/>
      <c r="AE1322" s="519"/>
      <c r="AF1322" s="519"/>
      <c r="AH1322" s="499" t="str">
        <f t="shared" si="572"/>
        <v/>
      </c>
    </row>
    <row r="1323" spans="1:34" ht="13.5" thickBot="1" x14ac:dyDescent="0.25">
      <c r="A1323" s="179"/>
      <c r="B1323" s="135" t="str">
        <f t="shared" si="583"/>
        <v/>
      </c>
      <c r="C1323" s="128" t="b">
        <f t="shared" si="576"/>
        <v>0</v>
      </c>
      <c r="D1323" s="180"/>
      <c r="E1323" s="143" t="b">
        <f t="shared" si="577"/>
        <v>0</v>
      </c>
      <c r="F1323" s="137" t="str">
        <f t="shared" si="578"/>
        <v/>
      </c>
      <c r="G1323" s="138"/>
      <c r="H1323" s="139"/>
      <c r="I1323" s="138"/>
      <c r="J1323" s="139"/>
      <c r="K1323" s="138"/>
      <c r="L1323" s="139"/>
      <c r="M1323" s="140" t="str">
        <f t="shared" si="579"/>
        <v/>
      </c>
      <c r="N1323" s="534"/>
      <c r="O1323" s="534"/>
      <c r="Q1323" s="513">
        <f t="shared" si="584"/>
        <v>0</v>
      </c>
      <c r="R1323" s="499" t="str">
        <f t="shared" si="581"/>
        <v/>
      </c>
      <c r="T1323" s="522">
        <f t="shared" si="566"/>
        <v>0</v>
      </c>
      <c r="U1323" s="523">
        <f t="shared" si="567"/>
        <v>0</v>
      </c>
      <c r="V1323" s="522">
        <f t="shared" si="568"/>
        <v>0</v>
      </c>
      <c r="W1323" s="523">
        <f t="shared" si="569"/>
        <v>0</v>
      </c>
      <c r="X1323" s="522">
        <f t="shared" si="570"/>
        <v>0</v>
      </c>
      <c r="Y1323" s="523">
        <f t="shared" si="571"/>
        <v>0</v>
      </c>
      <c r="AA1323" s="517"/>
      <c r="AB1323" s="517" t="e">
        <f t="shared" si="582"/>
        <v>#VALUE!</v>
      </c>
      <c r="AC1323" s="524" t="s">
        <v>193</v>
      </c>
      <c r="AE1323" s="519"/>
      <c r="AF1323" s="519"/>
      <c r="AH1323" s="499" t="str">
        <f t="shared" si="572"/>
        <v/>
      </c>
    </row>
    <row r="1324" spans="1:34" ht="14.25" thickTop="1" thickBot="1" x14ac:dyDescent="0.25">
      <c r="A1324" s="170"/>
      <c r="B1324" s="171"/>
      <c r="C1324" s="172"/>
      <c r="D1324" s="173"/>
      <c r="E1324" s="173"/>
      <c r="F1324" s="174"/>
      <c r="G1324" s="175"/>
      <c r="H1324" s="175"/>
      <c r="I1324" s="175"/>
      <c r="J1324" s="175"/>
      <c r="K1324" s="175"/>
      <c r="L1324" s="175"/>
      <c r="M1324" s="176" t="str">
        <f>IF(SUM(G1324:L1324)&gt;0.00001,M1323+G1324-H1324+K1324-L1324,"")</f>
        <v/>
      </c>
      <c r="N1324" s="534"/>
      <c r="O1324" s="534"/>
    </row>
    <row r="1325" spans="1:34" ht="13.5" thickTop="1" x14ac:dyDescent="0.2">
      <c r="A1325" s="702" t="s">
        <v>15</v>
      </c>
      <c r="B1325" s="703"/>
      <c r="C1325" s="703"/>
      <c r="D1325" s="703"/>
      <c r="E1325" s="703"/>
      <c r="F1325" s="703"/>
      <c r="G1325" s="708" t="s">
        <v>9</v>
      </c>
      <c r="H1325" s="708"/>
      <c r="I1325" s="697" t="str">
        <f>I8</f>
        <v>BANCA XXXX</v>
      </c>
      <c r="J1325" s="698"/>
      <c r="K1325" s="696" t="str">
        <f>K8</f>
        <v>BANCA Agricola pop</v>
      </c>
      <c r="L1325" s="696"/>
      <c r="M1325" s="692" t="s">
        <v>7</v>
      </c>
      <c r="N1325" s="505"/>
      <c r="O1325" s="505"/>
    </row>
    <row r="1326" spans="1:34" x14ac:dyDescent="0.2">
      <c r="A1326" s="704"/>
      <c r="B1326" s="705"/>
      <c r="C1326" s="705"/>
      <c r="D1326" s="705"/>
      <c r="E1326" s="705"/>
      <c r="F1326" s="705"/>
      <c r="G1326" s="152" t="s">
        <v>2</v>
      </c>
      <c r="H1326" s="152" t="s">
        <v>3</v>
      </c>
      <c r="I1326" s="152" t="s">
        <v>2</v>
      </c>
      <c r="J1326" s="152" t="s">
        <v>3</v>
      </c>
      <c r="K1326" s="152" t="s">
        <v>2</v>
      </c>
      <c r="L1326" s="152" t="s">
        <v>3</v>
      </c>
      <c r="M1326" s="693"/>
      <c r="N1326" s="505"/>
      <c r="O1326" s="505"/>
    </row>
    <row r="1327" spans="1:34" x14ac:dyDescent="0.2">
      <c r="A1327" s="694" t="s">
        <v>12</v>
      </c>
      <c r="B1327" s="695"/>
      <c r="C1327" s="695"/>
      <c r="D1327" s="695"/>
      <c r="E1327" s="695"/>
      <c r="F1327" s="695"/>
      <c r="G1327" s="153">
        <f t="shared" ref="G1327:L1327" si="585">SUM(G1298:G1323)</f>
        <v>0</v>
      </c>
      <c r="H1327" s="153">
        <f t="shared" si="585"/>
        <v>0</v>
      </c>
      <c r="I1327" s="153">
        <f t="shared" si="585"/>
        <v>0</v>
      </c>
      <c r="J1327" s="153">
        <f t="shared" si="585"/>
        <v>0</v>
      </c>
      <c r="K1327" s="153">
        <f t="shared" si="585"/>
        <v>0</v>
      </c>
      <c r="L1327" s="153">
        <f t="shared" si="585"/>
        <v>0</v>
      </c>
      <c r="M1327" s="154">
        <f>G1327-H1327+I1327-J1327+K1327-L1327</f>
        <v>0</v>
      </c>
      <c r="N1327" s="534"/>
      <c r="O1327" s="534"/>
    </row>
    <row r="1328" spans="1:34" x14ac:dyDescent="0.2">
      <c r="A1328" s="694" t="s">
        <v>14</v>
      </c>
      <c r="B1328" s="695"/>
      <c r="C1328" s="695"/>
      <c r="D1328" s="695"/>
      <c r="E1328" s="695"/>
      <c r="F1328" s="695"/>
      <c r="G1328" s="153">
        <f t="shared" ref="G1328:M1328" si="586">G1296</f>
        <v>434.24</v>
      </c>
      <c r="H1328" s="153">
        <f t="shared" si="586"/>
        <v>0</v>
      </c>
      <c r="I1328" s="153">
        <f t="shared" si="586"/>
        <v>17740.45</v>
      </c>
      <c r="J1328" s="153">
        <f t="shared" si="586"/>
        <v>29.94</v>
      </c>
      <c r="K1328" s="153">
        <f t="shared" si="586"/>
        <v>95.99</v>
      </c>
      <c r="L1328" s="153">
        <f t="shared" si="586"/>
        <v>0</v>
      </c>
      <c r="M1328" s="154">
        <f t="shared" si="586"/>
        <v>18240.740000000005</v>
      </c>
      <c r="N1328" s="534"/>
      <c r="O1328" s="534"/>
    </row>
    <row r="1329" spans="1:34" x14ac:dyDescent="0.2">
      <c r="A1329" s="700" t="s">
        <v>13</v>
      </c>
      <c r="B1329" s="701"/>
      <c r="C1329" s="701"/>
      <c r="D1329" s="701"/>
      <c r="E1329" s="701"/>
      <c r="F1329" s="701"/>
      <c r="G1329" s="153">
        <f t="shared" ref="G1329:M1329" si="587">G1327+G1328</f>
        <v>434.24</v>
      </c>
      <c r="H1329" s="153">
        <f t="shared" si="587"/>
        <v>0</v>
      </c>
      <c r="I1329" s="153">
        <f t="shared" si="587"/>
        <v>17740.45</v>
      </c>
      <c r="J1329" s="153">
        <f t="shared" si="587"/>
        <v>29.94</v>
      </c>
      <c r="K1329" s="153">
        <f t="shared" si="587"/>
        <v>95.99</v>
      </c>
      <c r="L1329" s="153">
        <f t="shared" si="587"/>
        <v>0</v>
      </c>
      <c r="M1329" s="154">
        <f t="shared" si="587"/>
        <v>18240.740000000005</v>
      </c>
      <c r="N1329" s="534"/>
      <c r="O1329" s="534"/>
    </row>
    <row r="1330" spans="1:34" ht="13.5" thickBot="1" x14ac:dyDescent="0.25">
      <c r="A1330" s="706" t="s">
        <v>16</v>
      </c>
      <c r="B1330" s="707"/>
      <c r="C1330" s="707"/>
      <c r="D1330" s="707"/>
      <c r="E1330" s="707"/>
      <c r="F1330" s="707"/>
      <c r="G1330" s="699">
        <f>G1329-H1329</f>
        <v>434.24</v>
      </c>
      <c r="H1330" s="699"/>
      <c r="I1330" s="699">
        <f>I1329-J1329</f>
        <v>17710.510000000002</v>
      </c>
      <c r="J1330" s="699"/>
      <c r="K1330" s="699">
        <f>K1329-L1329</f>
        <v>95.99</v>
      </c>
      <c r="L1330" s="699"/>
      <c r="M1330" s="155">
        <f>G1330+I1330+K1330</f>
        <v>18240.740000000005</v>
      </c>
      <c r="N1330" s="536"/>
      <c r="O1330" s="536"/>
    </row>
    <row r="1331" spans="1:34" ht="13.5" thickTop="1" x14ac:dyDescent="0.2">
      <c r="A1331" s="160"/>
      <c r="B1331" s="156" t="str">
        <f>IF(Q1331&gt;0.00001,B1323+1,"")</f>
        <v/>
      </c>
      <c r="C1331" s="128" t="b">
        <f t="shared" ref="C1331:C1356" si="588">IF(G1331+I1331+K1331&gt;0,"e",IF(H1331+J1331+L1331&gt;0,"u",IF(G1331+H1331+I1331+J1331+K1331+L1331&lt;0,"")))</f>
        <v>0</v>
      </c>
      <c r="D1331" s="161"/>
      <c r="E1331" s="143" t="b">
        <f t="shared" ref="E1331:E1356" si="589">IF(Q1331&gt;0.0001,1)</f>
        <v>0</v>
      </c>
      <c r="F1331" s="137" t="str">
        <f t="shared" ref="F1331:F1356" si="590">AH1331</f>
        <v/>
      </c>
      <c r="G1331" s="157"/>
      <c r="H1331" s="158"/>
      <c r="I1331" s="157"/>
      <c r="J1331" s="158"/>
      <c r="K1331" s="157"/>
      <c r="L1331" s="158"/>
      <c r="M1331" s="159" t="str">
        <f t="shared" ref="M1331:M1356" si="591">IF(SUM(G1331:L1331)&gt;0.00001,M1330+G1331-H1331+I1331-J1331+K1331-L1331,"")</f>
        <v/>
      </c>
      <c r="N1331" s="534"/>
      <c r="O1331" s="534"/>
      <c r="Q1331" s="513">
        <f t="shared" ref="Q1331:Q1356" si="592">SUM(G1331:L1331)</f>
        <v>0</v>
      </c>
      <c r="R1331" s="499" t="str">
        <f t="shared" ref="R1331:R1356" si="593">LEFT(F1331,2)</f>
        <v/>
      </c>
      <c r="T1331" s="522">
        <f t="shared" ref="T1331:T1394" si="594">IF(R1331="ee",G1331,IF(R1331="-u",G1331,IF(R1331="",G1331,IF(R1331="ra",G1331,IF(R1331="pr",G1331,"")))))</f>
        <v>0</v>
      </c>
      <c r="U1331" s="523">
        <f t="shared" ref="U1331:U1394" si="595">IF(R1331="uu",H1331,IF(R1331="-e",H1331,IF(R1331="",H1331,IF(R1331="rp",H1331,IF(R1331="ve",H1331,"")))))</f>
        <v>0</v>
      </c>
      <c r="V1331" s="522">
        <f t="shared" ref="V1331:V1394" si="596">IF(R1331="ee",I1331,IF(R1331="-u",I1331,IF(R1331="",I1331,IF(R1331="ra",I1331,IF(R1331="ve",I1331,"")))))</f>
        <v>0</v>
      </c>
      <c r="W1331" s="523">
        <f t="shared" ref="W1331:W1394" si="597">IF(R1331="uu",J1331,IF(R1331="-e",J1331,IF(R1331="",J1331,IF(R1331="rp",J1331,IF(R1331="pr",J1331,"")))))</f>
        <v>0</v>
      </c>
      <c r="X1331" s="522">
        <f t="shared" ref="X1331:X1394" si="598">IF(R1331="ee",K1331,IF(R1331="-u",K1331,IF(R1331="",K1331,IF(R1331="ra",K1331,IF(R1331="ve",K1331,"")))))</f>
        <v>0</v>
      </c>
      <c r="Y1331" s="523">
        <f t="shared" ref="Y1331:Y1394" si="599">IF(R1331="uu",L1331,IF(R1331="-e",L1331,IF(R1331="",L1331,IF(R1331="rp",L1331,IF(R1331="pr",L1331,"")))))</f>
        <v>0</v>
      </c>
      <c r="AA1331" s="517"/>
      <c r="AB1331" s="517" t="e">
        <f t="shared" ref="AB1331:AB1356" si="600">$AA$11+M1331</f>
        <v>#VALUE!</v>
      </c>
      <c r="AC1331" s="524"/>
      <c r="AE1331" s="519"/>
      <c r="AF1331" s="519"/>
      <c r="AH1331" s="499" t="str">
        <f t="shared" ref="AH1331:AH1394" si="601">LEFT($AC1331,4)</f>
        <v/>
      </c>
    </row>
    <row r="1332" spans="1:34" x14ac:dyDescent="0.2">
      <c r="A1332" s="134"/>
      <c r="B1332" s="156" t="str">
        <f t="shared" ref="B1332:B1356" si="602">IF(Q1332&gt;0.00001,B1331+1,"")</f>
        <v/>
      </c>
      <c r="C1332" s="128" t="b">
        <f t="shared" si="588"/>
        <v>0</v>
      </c>
      <c r="D1332" s="136"/>
      <c r="E1332" s="143" t="b">
        <f t="shared" si="589"/>
        <v>0</v>
      </c>
      <c r="F1332" s="137" t="str">
        <f t="shared" si="590"/>
        <v/>
      </c>
      <c r="G1332" s="138"/>
      <c r="H1332" s="139"/>
      <c r="I1332" s="138"/>
      <c r="J1332" s="139"/>
      <c r="K1332" s="138"/>
      <c r="L1332" s="139"/>
      <c r="M1332" s="140" t="str">
        <f t="shared" si="591"/>
        <v/>
      </c>
      <c r="N1332" s="534"/>
      <c r="O1332" s="534"/>
      <c r="Q1332" s="513">
        <f t="shared" si="592"/>
        <v>0</v>
      </c>
      <c r="R1332" s="499" t="str">
        <f t="shared" si="593"/>
        <v/>
      </c>
      <c r="T1332" s="522">
        <f t="shared" si="594"/>
        <v>0</v>
      </c>
      <c r="U1332" s="523">
        <f t="shared" si="595"/>
        <v>0</v>
      </c>
      <c r="V1332" s="522">
        <f t="shared" si="596"/>
        <v>0</v>
      </c>
      <c r="W1332" s="523">
        <f t="shared" si="597"/>
        <v>0</v>
      </c>
      <c r="X1332" s="522">
        <f t="shared" si="598"/>
        <v>0</v>
      </c>
      <c r="Y1332" s="523">
        <f t="shared" si="599"/>
        <v>0</v>
      </c>
      <c r="AA1332" s="517"/>
      <c r="AB1332" s="517" t="e">
        <f t="shared" si="600"/>
        <v>#VALUE!</v>
      </c>
      <c r="AC1332" s="524"/>
      <c r="AE1332" s="519"/>
      <c r="AF1332" s="519"/>
      <c r="AH1332" s="499" t="str">
        <f t="shared" si="601"/>
        <v/>
      </c>
    </row>
    <row r="1333" spans="1:34" x14ac:dyDescent="0.2">
      <c r="A1333" s="134"/>
      <c r="B1333" s="156" t="str">
        <f t="shared" si="602"/>
        <v/>
      </c>
      <c r="C1333" s="128" t="b">
        <f t="shared" si="588"/>
        <v>0</v>
      </c>
      <c r="D1333" s="136"/>
      <c r="E1333" s="143" t="b">
        <f t="shared" si="589"/>
        <v>0</v>
      </c>
      <c r="F1333" s="137" t="str">
        <f t="shared" si="590"/>
        <v/>
      </c>
      <c r="G1333" s="138"/>
      <c r="H1333" s="139"/>
      <c r="I1333" s="138"/>
      <c r="J1333" s="139"/>
      <c r="K1333" s="138"/>
      <c r="L1333" s="139"/>
      <c r="M1333" s="140" t="str">
        <f t="shared" si="591"/>
        <v/>
      </c>
      <c r="N1333" s="534"/>
      <c r="O1333" s="534"/>
      <c r="Q1333" s="513">
        <f t="shared" si="592"/>
        <v>0</v>
      </c>
      <c r="R1333" s="499" t="str">
        <f t="shared" si="593"/>
        <v/>
      </c>
      <c r="T1333" s="522">
        <f t="shared" si="594"/>
        <v>0</v>
      </c>
      <c r="U1333" s="523">
        <f t="shared" si="595"/>
        <v>0</v>
      </c>
      <c r="V1333" s="522">
        <f t="shared" si="596"/>
        <v>0</v>
      </c>
      <c r="W1333" s="523">
        <f t="shared" si="597"/>
        <v>0</v>
      </c>
      <c r="X1333" s="522">
        <f t="shared" si="598"/>
        <v>0</v>
      </c>
      <c r="Y1333" s="523">
        <f t="shared" si="599"/>
        <v>0</v>
      </c>
      <c r="AA1333" s="517"/>
      <c r="AB1333" s="517" t="e">
        <f t="shared" si="600"/>
        <v>#VALUE!</v>
      </c>
      <c r="AC1333" s="524"/>
      <c r="AE1333" s="519"/>
      <c r="AF1333" s="519"/>
      <c r="AH1333" s="499" t="str">
        <f t="shared" si="601"/>
        <v/>
      </c>
    </row>
    <row r="1334" spans="1:34" x14ac:dyDescent="0.2">
      <c r="A1334" s="134"/>
      <c r="B1334" s="156" t="str">
        <f t="shared" si="602"/>
        <v/>
      </c>
      <c r="C1334" s="128" t="b">
        <f t="shared" si="588"/>
        <v>0</v>
      </c>
      <c r="D1334" s="136"/>
      <c r="E1334" s="143" t="b">
        <f t="shared" si="589"/>
        <v>0</v>
      </c>
      <c r="F1334" s="137" t="str">
        <f t="shared" si="590"/>
        <v/>
      </c>
      <c r="G1334" s="138"/>
      <c r="H1334" s="139"/>
      <c r="I1334" s="138"/>
      <c r="J1334" s="139"/>
      <c r="K1334" s="138"/>
      <c r="L1334" s="139"/>
      <c r="M1334" s="140" t="str">
        <f t="shared" si="591"/>
        <v/>
      </c>
      <c r="N1334" s="534"/>
      <c r="O1334" s="534"/>
      <c r="Q1334" s="513">
        <f t="shared" si="592"/>
        <v>0</v>
      </c>
      <c r="R1334" s="499" t="str">
        <f t="shared" si="593"/>
        <v/>
      </c>
      <c r="T1334" s="522">
        <f t="shared" si="594"/>
        <v>0</v>
      </c>
      <c r="U1334" s="523">
        <f t="shared" si="595"/>
        <v>0</v>
      </c>
      <c r="V1334" s="522">
        <f t="shared" si="596"/>
        <v>0</v>
      </c>
      <c r="W1334" s="523">
        <f t="shared" si="597"/>
        <v>0</v>
      </c>
      <c r="X1334" s="522">
        <f t="shared" si="598"/>
        <v>0</v>
      </c>
      <c r="Y1334" s="523">
        <f t="shared" si="599"/>
        <v>0</v>
      </c>
      <c r="AA1334" s="517"/>
      <c r="AB1334" s="517" t="e">
        <f t="shared" si="600"/>
        <v>#VALUE!</v>
      </c>
      <c r="AC1334" s="524"/>
      <c r="AE1334" s="519"/>
      <c r="AF1334" s="519"/>
      <c r="AH1334" s="499" t="str">
        <f t="shared" si="601"/>
        <v/>
      </c>
    </row>
    <row r="1335" spans="1:34" x14ac:dyDescent="0.2">
      <c r="A1335" s="134"/>
      <c r="B1335" s="156" t="str">
        <f t="shared" si="602"/>
        <v/>
      </c>
      <c r="C1335" s="128" t="b">
        <f t="shared" si="588"/>
        <v>0</v>
      </c>
      <c r="D1335" s="136"/>
      <c r="E1335" s="143" t="b">
        <f t="shared" si="589"/>
        <v>0</v>
      </c>
      <c r="F1335" s="137" t="str">
        <f t="shared" si="590"/>
        <v/>
      </c>
      <c r="G1335" s="138"/>
      <c r="H1335" s="139"/>
      <c r="I1335" s="138"/>
      <c r="J1335" s="139"/>
      <c r="K1335" s="138"/>
      <c r="L1335" s="139"/>
      <c r="M1335" s="140" t="str">
        <f t="shared" si="591"/>
        <v/>
      </c>
      <c r="N1335" s="534"/>
      <c r="O1335" s="534"/>
      <c r="Q1335" s="513">
        <f t="shared" si="592"/>
        <v>0</v>
      </c>
      <c r="R1335" s="499" t="str">
        <f t="shared" si="593"/>
        <v/>
      </c>
      <c r="T1335" s="522">
        <f t="shared" si="594"/>
        <v>0</v>
      </c>
      <c r="U1335" s="523">
        <f t="shared" si="595"/>
        <v>0</v>
      </c>
      <c r="V1335" s="522">
        <f t="shared" si="596"/>
        <v>0</v>
      </c>
      <c r="W1335" s="523">
        <f t="shared" si="597"/>
        <v>0</v>
      </c>
      <c r="X1335" s="522">
        <f t="shared" si="598"/>
        <v>0</v>
      </c>
      <c r="Y1335" s="523">
        <f t="shared" si="599"/>
        <v>0</v>
      </c>
      <c r="AA1335" s="517"/>
      <c r="AB1335" s="517" t="e">
        <f t="shared" si="600"/>
        <v>#VALUE!</v>
      </c>
      <c r="AC1335" s="524"/>
      <c r="AE1335" s="519"/>
      <c r="AF1335" s="519"/>
      <c r="AH1335" s="499" t="str">
        <f t="shared" si="601"/>
        <v/>
      </c>
    </row>
    <row r="1336" spans="1:34" x14ac:dyDescent="0.2">
      <c r="A1336" s="134"/>
      <c r="B1336" s="156" t="str">
        <f t="shared" si="602"/>
        <v/>
      </c>
      <c r="C1336" s="128" t="b">
        <f t="shared" si="588"/>
        <v>0</v>
      </c>
      <c r="D1336" s="136"/>
      <c r="E1336" s="143" t="b">
        <f t="shared" si="589"/>
        <v>0</v>
      </c>
      <c r="F1336" s="137" t="str">
        <f t="shared" si="590"/>
        <v/>
      </c>
      <c r="G1336" s="138"/>
      <c r="H1336" s="139"/>
      <c r="I1336" s="138"/>
      <c r="J1336" s="139"/>
      <c r="K1336" s="138"/>
      <c r="L1336" s="139"/>
      <c r="M1336" s="140" t="str">
        <f t="shared" si="591"/>
        <v/>
      </c>
      <c r="N1336" s="534"/>
      <c r="O1336" s="534"/>
      <c r="Q1336" s="513">
        <f t="shared" si="592"/>
        <v>0</v>
      </c>
      <c r="R1336" s="499" t="str">
        <f t="shared" si="593"/>
        <v/>
      </c>
      <c r="T1336" s="522">
        <f t="shared" si="594"/>
        <v>0</v>
      </c>
      <c r="U1336" s="523">
        <f t="shared" si="595"/>
        <v>0</v>
      </c>
      <c r="V1336" s="522">
        <f t="shared" si="596"/>
        <v>0</v>
      </c>
      <c r="W1336" s="523">
        <f t="shared" si="597"/>
        <v>0</v>
      </c>
      <c r="X1336" s="522">
        <f t="shared" si="598"/>
        <v>0</v>
      </c>
      <c r="Y1336" s="523">
        <f t="shared" si="599"/>
        <v>0</v>
      </c>
      <c r="AA1336" s="517"/>
      <c r="AB1336" s="517" t="e">
        <f t="shared" si="600"/>
        <v>#VALUE!</v>
      </c>
      <c r="AC1336" s="524"/>
      <c r="AE1336" s="519"/>
      <c r="AF1336" s="519"/>
      <c r="AH1336" s="499" t="str">
        <f t="shared" si="601"/>
        <v/>
      </c>
    </row>
    <row r="1337" spans="1:34" x14ac:dyDescent="0.2">
      <c r="A1337" s="134"/>
      <c r="B1337" s="156" t="str">
        <f t="shared" si="602"/>
        <v/>
      </c>
      <c r="C1337" s="128" t="b">
        <f t="shared" si="588"/>
        <v>0</v>
      </c>
      <c r="D1337" s="136"/>
      <c r="E1337" s="143" t="b">
        <f t="shared" si="589"/>
        <v>0</v>
      </c>
      <c r="F1337" s="137" t="str">
        <f t="shared" si="590"/>
        <v/>
      </c>
      <c r="G1337" s="138"/>
      <c r="H1337" s="139"/>
      <c r="I1337" s="138"/>
      <c r="J1337" s="139"/>
      <c r="K1337" s="138"/>
      <c r="L1337" s="139"/>
      <c r="M1337" s="140" t="str">
        <f t="shared" si="591"/>
        <v/>
      </c>
      <c r="N1337" s="534"/>
      <c r="O1337" s="534"/>
      <c r="Q1337" s="513">
        <f t="shared" si="592"/>
        <v>0</v>
      </c>
      <c r="R1337" s="499" t="str">
        <f t="shared" si="593"/>
        <v/>
      </c>
      <c r="T1337" s="522">
        <f t="shared" si="594"/>
        <v>0</v>
      </c>
      <c r="U1337" s="523">
        <f t="shared" si="595"/>
        <v>0</v>
      </c>
      <c r="V1337" s="522">
        <f t="shared" si="596"/>
        <v>0</v>
      </c>
      <c r="W1337" s="523">
        <f t="shared" si="597"/>
        <v>0</v>
      </c>
      <c r="X1337" s="522">
        <f t="shared" si="598"/>
        <v>0</v>
      </c>
      <c r="Y1337" s="523">
        <f t="shared" si="599"/>
        <v>0</v>
      </c>
      <c r="AA1337" s="517"/>
      <c r="AB1337" s="517" t="e">
        <f t="shared" si="600"/>
        <v>#VALUE!</v>
      </c>
      <c r="AC1337" s="524"/>
      <c r="AE1337" s="519"/>
      <c r="AF1337" s="519"/>
      <c r="AH1337" s="499" t="str">
        <f t="shared" si="601"/>
        <v/>
      </c>
    </row>
    <row r="1338" spans="1:34" x14ac:dyDescent="0.2">
      <c r="A1338" s="134"/>
      <c r="B1338" s="156" t="str">
        <f t="shared" si="602"/>
        <v/>
      </c>
      <c r="C1338" s="128" t="b">
        <f t="shared" si="588"/>
        <v>0</v>
      </c>
      <c r="D1338" s="136"/>
      <c r="E1338" s="143" t="b">
        <f t="shared" si="589"/>
        <v>0</v>
      </c>
      <c r="F1338" s="137" t="str">
        <f t="shared" si="590"/>
        <v/>
      </c>
      <c r="G1338" s="138"/>
      <c r="H1338" s="139"/>
      <c r="I1338" s="138"/>
      <c r="J1338" s="139"/>
      <c r="K1338" s="138"/>
      <c r="L1338" s="139"/>
      <c r="M1338" s="140" t="str">
        <f t="shared" si="591"/>
        <v/>
      </c>
      <c r="N1338" s="534"/>
      <c r="O1338" s="534"/>
      <c r="Q1338" s="513">
        <f t="shared" si="592"/>
        <v>0</v>
      </c>
      <c r="R1338" s="499" t="str">
        <f t="shared" si="593"/>
        <v/>
      </c>
      <c r="T1338" s="522">
        <f t="shared" si="594"/>
        <v>0</v>
      </c>
      <c r="U1338" s="523">
        <f t="shared" si="595"/>
        <v>0</v>
      </c>
      <c r="V1338" s="522">
        <f t="shared" si="596"/>
        <v>0</v>
      </c>
      <c r="W1338" s="523">
        <f t="shared" si="597"/>
        <v>0</v>
      </c>
      <c r="X1338" s="522">
        <f t="shared" si="598"/>
        <v>0</v>
      </c>
      <c r="Y1338" s="523">
        <f t="shared" si="599"/>
        <v>0</v>
      </c>
      <c r="AA1338" s="517"/>
      <c r="AB1338" s="517" t="e">
        <f t="shared" si="600"/>
        <v>#VALUE!</v>
      </c>
      <c r="AC1338" s="524"/>
      <c r="AE1338" s="519"/>
      <c r="AF1338" s="519"/>
      <c r="AH1338" s="499" t="str">
        <f t="shared" si="601"/>
        <v/>
      </c>
    </row>
    <row r="1339" spans="1:34" x14ac:dyDescent="0.2">
      <c r="A1339" s="134"/>
      <c r="B1339" s="156" t="str">
        <f t="shared" si="602"/>
        <v/>
      </c>
      <c r="C1339" s="128" t="b">
        <f t="shared" si="588"/>
        <v>0</v>
      </c>
      <c r="D1339" s="136"/>
      <c r="E1339" s="143" t="b">
        <f t="shared" si="589"/>
        <v>0</v>
      </c>
      <c r="F1339" s="137" t="str">
        <f t="shared" si="590"/>
        <v/>
      </c>
      <c r="G1339" s="138"/>
      <c r="H1339" s="139"/>
      <c r="I1339" s="138"/>
      <c r="J1339" s="139"/>
      <c r="K1339" s="138"/>
      <c r="L1339" s="139"/>
      <c r="M1339" s="140" t="str">
        <f t="shared" si="591"/>
        <v/>
      </c>
      <c r="N1339" s="534"/>
      <c r="O1339" s="534"/>
      <c r="Q1339" s="513">
        <f t="shared" si="592"/>
        <v>0</v>
      </c>
      <c r="R1339" s="499" t="str">
        <f t="shared" si="593"/>
        <v/>
      </c>
      <c r="T1339" s="522">
        <f t="shared" si="594"/>
        <v>0</v>
      </c>
      <c r="U1339" s="523">
        <f t="shared" si="595"/>
        <v>0</v>
      </c>
      <c r="V1339" s="522">
        <f t="shared" si="596"/>
        <v>0</v>
      </c>
      <c r="W1339" s="523">
        <f t="shared" si="597"/>
        <v>0</v>
      </c>
      <c r="X1339" s="522">
        <f t="shared" si="598"/>
        <v>0</v>
      </c>
      <c r="Y1339" s="523">
        <f t="shared" si="599"/>
        <v>0</v>
      </c>
      <c r="AA1339" s="517"/>
      <c r="AB1339" s="517" t="e">
        <f t="shared" si="600"/>
        <v>#VALUE!</v>
      </c>
      <c r="AC1339" s="524"/>
      <c r="AE1339" s="519"/>
      <c r="AF1339" s="519"/>
      <c r="AH1339" s="499" t="str">
        <f t="shared" si="601"/>
        <v/>
      </c>
    </row>
    <row r="1340" spans="1:34" x14ac:dyDescent="0.2">
      <c r="A1340" s="134"/>
      <c r="B1340" s="156" t="str">
        <f t="shared" si="602"/>
        <v/>
      </c>
      <c r="C1340" s="128" t="b">
        <f t="shared" si="588"/>
        <v>0</v>
      </c>
      <c r="D1340" s="136"/>
      <c r="E1340" s="143" t="b">
        <f t="shared" si="589"/>
        <v>0</v>
      </c>
      <c r="F1340" s="137" t="str">
        <f t="shared" si="590"/>
        <v/>
      </c>
      <c r="G1340" s="138"/>
      <c r="H1340" s="139"/>
      <c r="I1340" s="138"/>
      <c r="J1340" s="139"/>
      <c r="K1340" s="138"/>
      <c r="L1340" s="139"/>
      <c r="M1340" s="140" t="str">
        <f t="shared" si="591"/>
        <v/>
      </c>
      <c r="N1340" s="534"/>
      <c r="O1340" s="534"/>
      <c r="Q1340" s="513">
        <f t="shared" si="592"/>
        <v>0</v>
      </c>
      <c r="R1340" s="499" t="str">
        <f t="shared" si="593"/>
        <v/>
      </c>
      <c r="T1340" s="522">
        <f t="shared" si="594"/>
        <v>0</v>
      </c>
      <c r="U1340" s="523">
        <f t="shared" si="595"/>
        <v>0</v>
      </c>
      <c r="V1340" s="522">
        <f t="shared" si="596"/>
        <v>0</v>
      </c>
      <c r="W1340" s="523">
        <f t="shared" si="597"/>
        <v>0</v>
      </c>
      <c r="X1340" s="522">
        <f t="shared" si="598"/>
        <v>0</v>
      </c>
      <c r="Y1340" s="523">
        <f t="shared" si="599"/>
        <v>0</v>
      </c>
      <c r="AA1340" s="517"/>
      <c r="AB1340" s="517" t="e">
        <f t="shared" si="600"/>
        <v>#VALUE!</v>
      </c>
      <c r="AC1340" s="524"/>
      <c r="AE1340" s="519"/>
      <c r="AF1340" s="519"/>
      <c r="AH1340" s="499" t="str">
        <f t="shared" si="601"/>
        <v/>
      </c>
    </row>
    <row r="1341" spans="1:34" x14ac:dyDescent="0.2">
      <c r="A1341" s="134"/>
      <c r="B1341" s="156" t="str">
        <f t="shared" si="602"/>
        <v/>
      </c>
      <c r="C1341" s="128" t="b">
        <f t="shared" si="588"/>
        <v>0</v>
      </c>
      <c r="D1341" s="136"/>
      <c r="E1341" s="143" t="b">
        <f t="shared" si="589"/>
        <v>0</v>
      </c>
      <c r="F1341" s="137" t="str">
        <f t="shared" si="590"/>
        <v/>
      </c>
      <c r="G1341" s="138"/>
      <c r="H1341" s="139"/>
      <c r="I1341" s="138"/>
      <c r="J1341" s="139"/>
      <c r="K1341" s="138"/>
      <c r="L1341" s="139"/>
      <c r="M1341" s="140" t="str">
        <f t="shared" si="591"/>
        <v/>
      </c>
      <c r="N1341" s="534"/>
      <c r="O1341" s="534"/>
      <c r="Q1341" s="513">
        <f t="shared" si="592"/>
        <v>0</v>
      </c>
      <c r="R1341" s="499" t="str">
        <f t="shared" si="593"/>
        <v/>
      </c>
      <c r="T1341" s="522">
        <f t="shared" si="594"/>
        <v>0</v>
      </c>
      <c r="U1341" s="523">
        <f t="shared" si="595"/>
        <v>0</v>
      </c>
      <c r="V1341" s="522">
        <f t="shared" si="596"/>
        <v>0</v>
      </c>
      <c r="W1341" s="523">
        <f t="shared" si="597"/>
        <v>0</v>
      </c>
      <c r="X1341" s="522">
        <f t="shared" si="598"/>
        <v>0</v>
      </c>
      <c r="Y1341" s="523">
        <f t="shared" si="599"/>
        <v>0</v>
      </c>
      <c r="AA1341" s="517"/>
      <c r="AB1341" s="517" t="e">
        <f t="shared" si="600"/>
        <v>#VALUE!</v>
      </c>
      <c r="AC1341" s="524"/>
      <c r="AE1341" s="519"/>
      <c r="AF1341" s="519"/>
      <c r="AH1341" s="499" t="str">
        <f t="shared" si="601"/>
        <v/>
      </c>
    </row>
    <row r="1342" spans="1:34" x14ac:dyDescent="0.2">
      <c r="A1342" s="134"/>
      <c r="B1342" s="156" t="str">
        <f t="shared" si="602"/>
        <v/>
      </c>
      <c r="C1342" s="128" t="b">
        <f t="shared" si="588"/>
        <v>0</v>
      </c>
      <c r="D1342" s="136"/>
      <c r="E1342" s="143" t="b">
        <f t="shared" si="589"/>
        <v>0</v>
      </c>
      <c r="F1342" s="137" t="str">
        <f t="shared" si="590"/>
        <v/>
      </c>
      <c r="G1342" s="138"/>
      <c r="H1342" s="139"/>
      <c r="I1342" s="138"/>
      <c r="J1342" s="139"/>
      <c r="K1342" s="138"/>
      <c r="L1342" s="139"/>
      <c r="M1342" s="140" t="str">
        <f t="shared" si="591"/>
        <v/>
      </c>
      <c r="N1342" s="534"/>
      <c r="O1342" s="534"/>
      <c r="Q1342" s="513">
        <f t="shared" si="592"/>
        <v>0</v>
      </c>
      <c r="R1342" s="499" t="str">
        <f t="shared" si="593"/>
        <v/>
      </c>
      <c r="T1342" s="522">
        <f t="shared" si="594"/>
        <v>0</v>
      </c>
      <c r="U1342" s="523">
        <f t="shared" si="595"/>
        <v>0</v>
      </c>
      <c r="V1342" s="522">
        <f t="shared" si="596"/>
        <v>0</v>
      </c>
      <c r="W1342" s="523">
        <f t="shared" si="597"/>
        <v>0</v>
      </c>
      <c r="X1342" s="522">
        <f t="shared" si="598"/>
        <v>0</v>
      </c>
      <c r="Y1342" s="523">
        <f t="shared" si="599"/>
        <v>0</v>
      </c>
      <c r="AA1342" s="517"/>
      <c r="AB1342" s="517" t="e">
        <f t="shared" si="600"/>
        <v>#VALUE!</v>
      </c>
      <c r="AC1342" s="524"/>
      <c r="AE1342" s="519"/>
      <c r="AF1342" s="519"/>
      <c r="AH1342" s="499" t="str">
        <f t="shared" si="601"/>
        <v/>
      </c>
    </row>
    <row r="1343" spans="1:34" x14ac:dyDescent="0.2">
      <c r="A1343" s="134"/>
      <c r="B1343" s="156" t="str">
        <f t="shared" si="602"/>
        <v/>
      </c>
      <c r="C1343" s="128" t="b">
        <f t="shared" si="588"/>
        <v>0</v>
      </c>
      <c r="D1343" s="136"/>
      <c r="E1343" s="143" t="b">
        <f t="shared" si="589"/>
        <v>0</v>
      </c>
      <c r="F1343" s="137" t="str">
        <f t="shared" si="590"/>
        <v/>
      </c>
      <c r="G1343" s="138"/>
      <c r="H1343" s="139"/>
      <c r="I1343" s="138"/>
      <c r="J1343" s="139"/>
      <c r="K1343" s="138"/>
      <c r="L1343" s="139"/>
      <c r="M1343" s="140" t="str">
        <f t="shared" si="591"/>
        <v/>
      </c>
      <c r="N1343" s="534"/>
      <c r="O1343" s="534"/>
      <c r="Q1343" s="513">
        <f t="shared" si="592"/>
        <v>0</v>
      </c>
      <c r="R1343" s="499" t="str">
        <f t="shared" si="593"/>
        <v/>
      </c>
      <c r="T1343" s="522">
        <f t="shared" si="594"/>
        <v>0</v>
      </c>
      <c r="U1343" s="523">
        <f t="shared" si="595"/>
        <v>0</v>
      </c>
      <c r="V1343" s="522">
        <f t="shared" si="596"/>
        <v>0</v>
      </c>
      <c r="W1343" s="523">
        <f t="shared" si="597"/>
        <v>0</v>
      </c>
      <c r="X1343" s="522">
        <f t="shared" si="598"/>
        <v>0</v>
      </c>
      <c r="Y1343" s="523">
        <f t="shared" si="599"/>
        <v>0</v>
      </c>
      <c r="AA1343" s="517"/>
      <c r="AB1343" s="517" t="e">
        <f t="shared" si="600"/>
        <v>#VALUE!</v>
      </c>
      <c r="AC1343" s="524"/>
      <c r="AE1343" s="519"/>
      <c r="AF1343" s="519"/>
      <c r="AH1343" s="499" t="str">
        <f t="shared" si="601"/>
        <v/>
      </c>
    </row>
    <row r="1344" spans="1:34" x14ac:dyDescent="0.2">
      <c r="A1344" s="134"/>
      <c r="B1344" s="156" t="str">
        <f t="shared" si="602"/>
        <v/>
      </c>
      <c r="C1344" s="128" t="b">
        <f t="shared" si="588"/>
        <v>0</v>
      </c>
      <c r="D1344" s="136"/>
      <c r="E1344" s="143" t="b">
        <f t="shared" si="589"/>
        <v>0</v>
      </c>
      <c r="F1344" s="137" t="str">
        <f t="shared" si="590"/>
        <v/>
      </c>
      <c r="G1344" s="138"/>
      <c r="H1344" s="139"/>
      <c r="I1344" s="138"/>
      <c r="J1344" s="139"/>
      <c r="K1344" s="138"/>
      <c r="L1344" s="139"/>
      <c r="M1344" s="140" t="str">
        <f t="shared" si="591"/>
        <v/>
      </c>
      <c r="N1344" s="534"/>
      <c r="O1344" s="534"/>
      <c r="Q1344" s="513">
        <f t="shared" si="592"/>
        <v>0</v>
      </c>
      <c r="R1344" s="499" t="str">
        <f t="shared" si="593"/>
        <v/>
      </c>
      <c r="T1344" s="522">
        <f t="shared" si="594"/>
        <v>0</v>
      </c>
      <c r="U1344" s="523">
        <f t="shared" si="595"/>
        <v>0</v>
      </c>
      <c r="V1344" s="522">
        <f t="shared" si="596"/>
        <v>0</v>
      </c>
      <c r="W1344" s="523">
        <f t="shared" si="597"/>
        <v>0</v>
      </c>
      <c r="X1344" s="522">
        <f t="shared" si="598"/>
        <v>0</v>
      </c>
      <c r="Y1344" s="523">
        <f t="shared" si="599"/>
        <v>0</v>
      </c>
      <c r="AA1344" s="517"/>
      <c r="AB1344" s="517" t="e">
        <f t="shared" si="600"/>
        <v>#VALUE!</v>
      </c>
      <c r="AC1344" s="524"/>
      <c r="AE1344" s="519"/>
      <c r="AF1344" s="519"/>
      <c r="AH1344" s="499" t="str">
        <f t="shared" si="601"/>
        <v/>
      </c>
    </row>
    <row r="1345" spans="1:34" x14ac:dyDescent="0.2">
      <c r="A1345" s="134"/>
      <c r="B1345" s="156" t="str">
        <f t="shared" si="602"/>
        <v/>
      </c>
      <c r="C1345" s="128" t="b">
        <f t="shared" si="588"/>
        <v>0</v>
      </c>
      <c r="D1345" s="136"/>
      <c r="E1345" s="143" t="b">
        <f t="shared" si="589"/>
        <v>0</v>
      </c>
      <c r="F1345" s="137" t="str">
        <f t="shared" si="590"/>
        <v/>
      </c>
      <c r="G1345" s="138"/>
      <c r="H1345" s="139"/>
      <c r="I1345" s="138"/>
      <c r="J1345" s="139"/>
      <c r="K1345" s="138"/>
      <c r="L1345" s="139"/>
      <c r="M1345" s="140" t="str">
        <f t="shared" si="591"/>
        <v/>
      </c>
      <c r="N1345" s="534"/>
      <c r="O1345" s="534"/>
      <c r="Q1345" s="513">
        <f t="shared" si="592"/>
        <v>0</v>
      </c>
      <c r="R1345" s="499" t="str">
        <f t="shared" si="593"/>
        <v/>
      </c>
      <c r="T1345" s="522">
        <f t="shared" si="594"/>
        <v>0</v>
      </c>
      <c r="U1345" s="523">
        <f t="shared" si="595"/>
        <v>0</v>
      </c>
      <c r="V1345" s="522">
        <f t="shared" si="596"/>
        <v>0</v>
      </c>
      <c r="W1345" s="523">
        <f t="shared" si="597"/>
        <v>0</v>
      </c>
      <c r="X1345" s="522">
        <f t="shared" si="598"/>
        <v>0</v>
      </c>
      <c r="Y1345" s="523">
        <f t="shared" si="599"/>
        <v>0</v>
      </c>
      <c r="AA1345" s="517"/>
      <c r="AB1345" s="517" t="e">
        <f t="shared" si="600"/>
        <v>#VALUE!</v>
      </c>
      <c r="AC1345" s="524"/>
      <c r="AE1345" s="519"/>
      <c r="AF1345" s="519"/>
      <c r="AH1345" s="499" t="str">
        <f t="shared" si="601"/>
        <v/>
      </c>
    </row>
    <row r="1346" spans="1:34" x14ac:dyDescent="0.2">
      <c r="A1346" s="134"/>
      <c r="B1346" s="156" t="str">
        <f t="shared" si="602"/>
        <v/>
      </c>
      <c r="C1346" s="128" t="b">
        <f t="shared" si="588"/>
        <v>0</v>
      </c>
      <c r="D1346" s="136"/>
      <c r="E1346" s="143" t="b">
        <f t="shared" si="589"/>
        <v>0</v>
      </c>
      <c r="F1346" s="137" t="str">
        <f t="shared" si="590"/>
        <v/>
      </c>
      <c r="G1346" s="138"/>
      <c r="H1346" s="139"/>
      <c r="I1346" s="138"/>
      <c r="J1346" s="139"/>
      <c r="K1346" s="138"/>
      <c r="L1346" s="139"/>
      <c r="M1346" s="140" t="str">
        <f t="shared" si="591"/>
        <v/>
      </c>
      <c r="N1346" s="534"/>
      <c r="O1346" s="534"/>
      <c r="Q1346" s="513">
        <f t="shared" si="592"/>
        <v>0</v>
      </c>
      <c r="R1346" s="499" t="str">
        <f t="shared" si="593"/>
        <v/>
      </c>
      <c r="T1346" s="522">
        <f t="shared" si="594"/>
        <v>0</v>
      </c>
      <c r="U1346" s="523">
        <f t="shared" si="595"/>
        <v>0</v>
      </c>
      <c r="V1346" s="522">
        <f t="shared" si="596"/>
        <v>0</v>
      </c>
      <c r="W1346" s="523">
        <f t="shared" si="597"/>
        <v>0</v>
      </c>
      <c r="X1346" s="522">
        <f t="shared" si="598"/>
        <v>0</v>
      </c>
      <c r="Y1346" s="523">
        <f t="shared" si="599"/>
        <v>0</v>
      </c>
      <c r="AA1346" s="517"/>
      <c r="AB1346" s="517" t="e">
        <f t="shared" si="600"/>
        <v>#VALUE!</v>
      </c>
      <c r="AC1346" s="524"/>
      <c r="AE1346" s="519"/>
      <c r="AF1346" s="519"/>
      <c r="AH1346" s="499" t="str">
        <f t="shared" si="601"/>
        <v/>
      </c>
    </row>
    <row r="1347" spans="1:34" x14ac:dyDescent="0.2">
      <c r="A1347" s="134"/>
      <c r="B1347" s="156" t="str">
        <f t="shared" si="602"/>
        <v/>
      </c>
      <c r="C1347" s="128" t="b">
        <f t="shared" si="588"/>
        <v>0</v>
      </c>
      <c r="D1347" s="136"/>
      <c r="E1347" s="143" t="b">
        <f t="shared" si="589"/>
        <v>0</v>
      </c>
      <c r="F1347" s="137" t="str">
        <f t="shared" si="590"/>
        <v/>
      </c>
      <c r="G1347" s="138"/>
      <c r="H1347" s="139"/>
      <c r="I1347" s="138"/>
      <c r="J1347" s="139"/>
      <c r="K1347" s="138"/>
      <c r="L1347" s="139"/>
      <c r="M1347" s="140" t="str">
        <f t="shared" si="591"/>
        <v/>
      </c>
      <c r="N1347" s="534"/>
      <c r="O1347" s="534"/>
      <c r="Q1347" s="513">
        <f t="shared" si="592"/>
        <v>0</v>
      </c>
      <c r="R1347" s="499" t="str">
        <f t="shared" si="593"/>
        <v/>
      </c>
      <c r="T1347" s="522">
        <f t="shared" si="594"/>
        <v>0</v>
      </c>
      <c r="U1347" s="523">
        <f t="shared" si="595"/>
        <v>0</v>
      </c>
      <c r="V1347" s="522">
        <f t="shared" si="596"/>
        <v>0</v>
      </c>
      <c r="W1347" s="523">
        <f t="shared" si="597"/>
        <v>0</v>
      </c>
      <c r="X1347" s="522">
        <f t="shared" si="598"/>
        <v>0</v>
      </c>
      <c r="Y1347" s="523">
        <f t="shared" si="599"/>
        <v>0</v>
      </c>
      <c r="AA1347" s="517"/>
      <c r="AB1347" s="517" t="e">
        <f t="shared" si="600"/>
        <v>#VALUE!</v>
      </c>
      <c r="AC1347" s="524"/>
      <c r="AE1347" s="519"/>
      <c r="AF1347" s="519"/>
      <c r="AH1347" s="499" t="str">
        <f t="shared" si="601"/>
        <v/>
      </c>
    </row>
    <row r="1348" spans="1:34" x14ac:dyDescent="0.2">
      <c r="A1348" s="134"/>
      <c r="B1348" s="156" t="str">
        <f t="shared" si="602"/>
        <v/>
      </c>
      <c r="C1348" s="128" t="b">
        <f t="shared" si="588"/>
        <v>0</v>
      </c>
      <c r="D1348" s="136"/>
      <c r="E1348" s="143" t="b">
        <f t="shared" si="589"/>
        <v>0</v>
      </c>
      <c r="F1348" s="137" t="str">
        <f t="shared" si="590"/>
        <v/>
      </c>
      <c r="G1348" s="138"/>
      <c r="H1348" s="139"/>
      <c r="I1348" s="138"/>
      <c r="J1348" s="139"/>
      <c r="K1348" s="138"/>
      <c r="L1348" s="139"/>
      <c r="M1348" s="140" t="str">
        <f t="shared" si="591"/>
        <v/>
      </c>
      <c r="N1348" s="534"/>
      <c r="O1348" s="534"/>
      <c r="Q1348" s="513">
        <f t="shared" si="592"/>
        <v>0</v>
      </c>
      <c r="R1348" s="499" t="str">
        <f t="shared" si="593"/>
        <v/>
      </c>
      <c r="T1348" s="522">
        <f t="shared" si="594"/>
        <v>0</v>
      </c>
      <c r="U1348" s="523">
        <f t="shared" si="595"/>
        <v>0</v>
      </c>
      <c r="V1348" s="522">
        <f t="shared" si="596"/>
        <v>0</v>
      </c>
      <c r="W1348" s="523">
        <f t="shared" si="597"/>
        <v>0</v>
      </c>
      <c r="X1348" s="522">
        <f t="shared" si="598"/>
        <v>0</v>
      </c>
      <c r="Y1348" s="523">
        <f t="shared" si="599"/>
        <v>0</v>
      </c>
      <c r="AA1348" s="517"/>
      <c r="AB1348" s="517" t="e">
        <f t="shared" si="600"/>
        <v>#VALUE!</v>
      </c>
      <c r="AC1348" s="524"/>
      <c r="AE1348" s="519"/>
      <c r="AF1348" s="519"/>
      <c r="AH1348" s="499" t="str">
        <f t="shared" si="601"/>
        <v/>
      </c>
    </row>
    <row r="1349" spans="1:34" x14ac:dyDescent="0.2">
      <c r="A1349" s="134"/>
      <c r="B1349" s="156" t="str">
        <f t="shared" si="602"/>
        <v/>
      </c>
      <c r="C1349" s="128" t="b">
        <f t="shared" si="588"/>
        <v>0</v>
      </c>
      <c r="D1349" s="136"/>
      <c r="E1349" s="143" t="b">
        <f t="shared" si="589"/>
        <v>0</v>
      </c>
      <c r="F1349" s="137" t="str">
        <f t="shared" si="590"/>
        <v/>
      </c>
      <c r="G1349" s="138"/>
      <c r="H1349" s="139"/>
      <c r="I1349" s="138"/>
      <c r="J1349" s="139"/>
      <c r="K1349" s="138"/>
      <c r="L1349" s="139"/>
      <c r="M1349" s="140" t="str">
        <f t="shared" si="591"/>
        <v/>
      </c>
      <c r="N1349" s="534"/>
      <c r="O1349" s="534"/>
      <c r="Q1349" s="513">
        <f t="shared" si="592"/>
        <v>0</v>
      </c>
      <c r="R1349" s="499" t="str">
        <f t="shared" si="593"/>
        <v/>
      </c>
      <c r="T1349" s="522">
        <f t="shared" si="594"/>
        <v>0</v>
      </c>
      <c r="U1349" s="523">
        <f t="shared" si="595"/>
        <v>0</v>
      </c>
      <c r="V1349" s="522">
        <f t="shared" si="596"/>
        <v>0</v>
      </c>
      <c r="W1349" s="523">
        <f t="shared" si="597"/>
        <v>0</v>
      </c>
      <c r="X1349" s="522">
        <f t="shared" si="598"/>
        <v>0</v>
      </c>
      <c r="Y1349" s="523">
        <f t="shared" si="599"/>
        <v>0</v>
      </c>
      <c r="AA1349" s="517"/>
      <c r="AB1349" s="517" t="e">
        <f t="shared" si="600"/>
        <v>#VALUE!</v>
      </c>
      <c r="AC1349" s="524"/>
      <c r="AE1349" s="519"/>
      <c r="AF1349" s="519"/>
      <c r="AH1349" s="499" t="str">
        <f t="shared" si="601"/>
        <v/>
      </c>
    </row>
    <row r="1350" spans="1:34" x14ac:dyDescent="0.2">
      <c r="A1350" s="134"/>
      <c r="B1350" s="156" t="str">
        <f t="shared" si="602"/>
        <v/>
      </c>
      <c r="C1350" s="128" t="b">
        <f t="shared" si="588"/>
        <v>0</v>
      </c>
      <c r="D1350" s="136"/>
      <c r="E1350" s="143" t="b">
        <f t="shared" si="589"/>
        <v>0</v>
      </c>
      <c r="F1350" s="137" t="str">
        <f t="shared" si="590"/>
        <v/>
      </c>
      <c r="G1350" s="138"/>
      <c r="H1350" s="139"/>
      <c r="I1350" s="138"/>
      <c r="J1350" s="139"/>
      <c r="K1350" s="138"/>
      <c r="L1350" s="139"/>
      <c r="M1350" s="140" t="str">
        <f t="shared" si="591"/>
        <v/>
      </c>
      <c r="N1350" s="534"/>
      <c r="O1350" s="534"/>
      <c r="Q1350" s="513">
        <f t="shared" si="592"/>
        <v>0</v>
      </c>
      <c r="R1350" s="499" t="str">
        <f t="shared" si="593"/>
        <v/>
      </c>
      <c r="T1350" s="522">
        <f t="shared" si="594"/>
        <v>0</v>
      </c>
      <c r="U1350" s="523">
        <f t="shared" si="595"/>
        <v>0</v>
      </c>
      <c r="V1350" s="522">
        <f t="shared" si="596"/>
        <v>0</v>
      </c>
      <c r="W1350" s="523">
        <f t="shared" si="597"/>
        <v>0</v>
      </c>
      <c r="X1350" s="522">
        <f t="shared" si="598"/>
        <v>0</v>
      </c>
      <c r="Y1350" s="523">
        <f t="shared" si="599"/>
        <v>0</v>
      </c>
      <c r="AA1350" s="517"/>
      <c r="AB1350" s="517" t="e">
        <f t="shared" si="600"/>
        <v>#VALUE!</v>
      </c>
      <c r="AC1350" s="524"/>
      <c r="AE1350" s="519"/>
      <c r="AF1350" s="519"/>
      <c r="AH1350" s="499" t="str">
        <f t="shared" si="601"/>
        <v/>
      </c>
    </row>
    <row r="1351" spans="1:34" x14ac:dyDescent="0.2">
      <c r="A1351" s="134"/>
      <c r="B1351" s="156" t="str">
        <f t="shared" si="602"/>
        <v/>
      </c>
      <c r="C1351" s="128" t="b">
        <f t="shared" si="588"/>
        <v>0</v>
      </c>
      <c r="D1351" s="136"/>
      <c r="E1351" s="143" t="b">
        <f t="shared" si="589"/>
        <v>0</v>
      </c>
      <c r="F1351" s="137" t="str">
        <f t="shared" si="590"/>
        <v/>
      </c>
      <c r="G1351" s="138"/>
      <c r="H1351" s="139"/>
      <c r="I1351" s="138"/>
      <c r="J1351" s="139"/>
      <c r="K1351" s="138"/>
      <c r="L1351" s="139"/>
      <c r="M1351" s="140" t="str">
        <f t="shared" si="591"/>
        <v/>
      </c>
      <c r="N1351" s="534"/>
      <c r="O1351" s="534"/>
      <c r="Q1351" s="513">
        <f t="shared" si="592"/>
        <v>0</v>
      </c>
      <c r="R1351" s="499" t="str">
        <f t="shared" si="593"/>
        <v/>
      </c>
      <c r="T1351" s="522">
        <f t="shared" si="594"/>
        <v>0</v>
      </c>
      <c r="U1351" s="523">
        <f t="shared" si="595"/>
        <v>0</v>
      </c>
      <c r="V1351" s="522">
        <f t="shared" si="596"/>
        <v>0</v>
      </c>
      <c r="W1351" s="523">
        <f t="shared" si="597"/>
        <v>0</v>
      </c>
      <c r="X1351" s="522">
        <f t="shared" si="598"/>
        <v>0</v>
      </c>
      <c r="Y1351" s="523">
        <f t="shared" si="599"/>
        <v>0</v>
      </c>
      <c r="AA1351" s="517"/>
      <c r="AB1351" s="517" t="e">
        <f t="shared" si="600"/>
        <v>#VALUE!</v>
      </c>
      <c r="AC1351" s="524"/>
      <c r="AE1351" s="519"/>
      <c r="AF1351" s="519"/>
      <c r="AH1351" s="499" t="str">
        <f t="shared" si="601"/>
        <v/>
      </c>
    </row>
    <row r="1352" spans="1:34" x14ac:dyDescent="0.2">
      <c r="A1352" s="134"/>
      <c r="B1352" s="156" t="str">
        <f t="shared" si="602"/>
        <v/>
      </c>
      <c r="C1352" s="128" t="b">
        <f t="shared" si="588"/>
        <v>0</v>
      </c>
      <c r="D1352" s="136"/>
      <c r="E1352" s="143" t="b">
        <f t="shared" si="589"/>
        <v>0</v>
      </c>
      <c r="F1352" s="137" t="str">
        <f t="shared" si="590"/>
        <v/>
      </c>
      <c r="G1352" s="138"/>
      <c r="H1352" s="139"/>
      <c r="I1352" s="138"/>
      <c r="J1352" s="139"/>
      <c r="K1352" s="138"/>
      <c r="L1352" s="139"/>
      <c r="M1352" s="140" t="str">
        <f t="shared" si="591"/>
        <v/>
      </c>
      <c r="N1352" s="534"/>
      <c r="O1352" s="534"/>
      <c r="Q1352" s="513">
        <f t="shared" si="592"/>
        <v>0</v>
      </c>
      <c r="R1352" s="499" t="str">
        <f t="shared" si="593"/>
        <v/>
      </c>
      <c r="T1352" s="522">
        <f t="shared" si="594"/>
        <v>0</v>
      </c>
      <c r="U1352" s="523">
        <f t="shared" si="595"/>
        <v>0</v>
      </c>
      <c r="V1352" s="522">
        <f t="shared" si="596"/>
        <v>0</v>
      </c>
      <c r="W1352" s="523">
        <f t="shared" si="597"/>
        <v>0</v>
      </c>
      <c r="X1352" s="522">
        <f t="shared" si="598"/>
        <v>0</v>
      </c>
      <c r="Y1352" s="523">
        <f t="shared" si="599"/>
        <v>0</v>
      </c>
      <c r="AA1352" s="517"/>
      <c r="AB1352" s="517" t="e">
        <f t="shared" si="600"/>
        <v>#VALUE!</v>
      </c>
      <c r="AC1352" s="524"/>
      <c r="AE1352" s="519"/>
      <c r="AF1352" s="519"/>
      <c r="AH1352" s="499" t="str">
        <f t="shared" si="601"/>
        <v/>
      </c>
    </row>
    <row r="1353" spans="1:34" x14ac:dyDescent="0.2">
      <c r="A1353" s="134"/>
      <c r="B1353" s="156" t="str">
        <f t="shared" si="602"/>
        <v/>
      </c>
      <c r="C1353" s="128" t="b">
        <f t="shared" si="588"/>
        <v>0</v>
      </c>
      <c r="D1353" s="136"/>
      <c r="E1353" s="143" t="b">
        <f t="shared" si="589"/>
        <v>0</v>
      </c>
      <c r="F1353" s="137" t="str">
        <f t="shared" si="590"/>
        <v/>
      </c>
      <c r="G1353" s="138"/>
      <c r="H1353" s="139"/>
      <c r="I1353" s="138"/>
      <c r="J1353" s="139"/>
      <c r="K1353" s="138"/>
      <c r="L1353" s="139"/>
      <c r="M1353" s="140" t="str">
        <f t="shared" si="591"/>
        <v/>
      </c>
      <c r="N1353" s="534"/>
      <c r="O1353" s="534"/>
      <c r="Q1353" s="513">
        <f t="shared" si="592"/>
        <v>0</v>
      </c>
      <c r="R1353" s="499" t="str">
        <f t="shared" si="593"/>
        <v/>
      </c>
      <c r="T1353" s="522">
        <f t="shared" si="594"/>
        <v>0</v>
      </c>
      <c r="U1353" s="523">
        <f t="shared" si="595"/>
        <v>0</v>
      </c>
      <c r="V1353" s="522">
        <f t="shared" si="596"/>
        <v>0</v>
      </c>
      <c r="W1353" s="523">
        <f t="shared" si="597"/>
        <v>0</v>
      </c>
      <c r="X1353" s="522">
        <f t="shared" si="598"/>
        <v>0</v>
      </c>
      <c r="Y1353" s="523">
        <f t="shared" si="599"/>
        <v>0</v>
      </c>
      <c r="AA1353" s="517"/>
      <c r="AB1353" s="517" t="e">
        <f t="shared" si="600"/>
        <v>#VALUE!</v>
      </c>
      <c r="AC1353" s="524"/>
      <c r="AE1353" s="519"/>
      <c r="AF1353" s="519"/>
      <c r="AH1353" s="499" t="str">
        <f t="shared" si="601"/>
        <v/>
      </c>
    </row>
    <row r="1354" spans="1:34" x14ac:dyDescent="0.2">
      <c r="A1354" s="134"/>
      <c r="B1354" s="156" t="str">
        <f t="shared" si="602"/>
        <v/>
      </c>
      <c r="C1354" s="128" t="b">
        <f t="shared" si="588"/>
        <v>0</v>
      </c>
      <c r="D1354" s="136"/>
      <c r="E1354" s="143" t="b">
        <f t="shared" si="589"/>
        <v>0</v>
      </c>
      <c r="F1354" s="137" t="str">
        <f t="shared" si="590"/>
        <v/>
      </c>
      <c r="G1354" s="138"/>
      <c r="H1354" s="139"/>
      <c r="I1354" s="138"/>
      <c r="J1354" s="139"/>
      <c r="K1354" s="138"/>
      <c r="L1354" s="139"/>
      <c r="M1354" s="140" t="str">
        <f t="shared" si="591"/>
        <v/>
      </c>
      <c r="N1354" s="534"/>
      <c r="O1354" s="534"/>
      <c r="Q1354" s="513">
        <f t="shared" si="592"/>
        <v>0</v>
      </c>
      <c r="R1354" s="499" t="str">
        <f t="shared" si="593"/>
        <v/>
      </c>
      <c r="T1354" s="522">
        <f t="shared" si="594"/>
        <v>0</v>
      </c>
      <c r="U1354" s="523">
        <f t="shared" si="595"/>
        <v>0</v>
      </c>
      <c r="V1354" s="522">
        <f t="shared" si="596"/>
        <v>0</v>
      </c>
      <c r="W1354" s="523">
        <f t="shared" si="597"/>
        <v>0</v>
      </c>
      <c r="X1354" s="522">
        <f t="shared" si="598"/>
        <v>0</v>
      </c>
      <c r="Y1354" s="523">
        <f t="shared" si="599"/>
        <v>0</v>
      </c>
      <c r="AA1354" s="517"/>
      <c r="AB1354" s="517" t="e">
        <f t="shared" si="600"/>
        <v>#VALUE!</v>
      </c>
      <c r="AC1354" s="524"/>
      <c r="AE1354" s="519"/>
      <c r="AF1354" s="519"/>
      <c r="AH1354" s="499" t="str">
        <f t="shared" si="601"/>
        <v/>
      </c>
    </row>
    <row r="1355" spans="1:34" x14ac:dyDescent="0.2">
      <c r="A1355" s="134"/>
      <c r="B1355" s="156" t="str">
        <f t="shared" si="602"/>
        <v/>
      </c>
      <c r="C1355" s="128" t="b">
        <f t="shared" si="588"/>
        <v>0</v>
      </c>
      <c r="D1355" s="136"/>
      <c r="E1355" s="143" t="b">
        <f t="shared" si="589"/>
        <v>0</v>
      </c>
      <c r="F1355" s="137" t="str">
        <f t="shared" si="590"/>
        <v/>
      </c>
      <c r="G1355" s="138"/>
      <c r="H1355" s="139"/>
      <c r="I1355" s="138"/>
      <c r="J1355" s="139"/>
      <c r="K1355" s="138"/>
      <c r="L1355" s="139"/>
      <c r="M1355" s="140" t="str">
        <f t="shared" si="591"/>
        <v/>
      </c>
      <c r="N1355" s="534"/>
      <c r="O1355" s="534"/>
      <c r="Q1355" s="513">
        <f t="shared" si="592"/>
        <v>0</v>
      </c>
      <c r="R1355" s="499" t="str">
        <f t="shared" si="593"/>
        <v/>
      </c>
      <c r="T1355" s="522">
        <f t="shared" si="594"/>
        <v>0</v>
      </c>
      <c r="U1355" s="523">
        <f t="shared" si="595"/>
        <v>0</v>
      </c>
      <c r="V1355" s="522">
        <f t="shared" si="596"/>
        <v>0</v>
      </c>
      <c r="W1355" s="523">
        <f t="shared" si="597"/>
        <v>0</v>
      </c>
      <c r="X1355" s="522">
        <f t="shared" si="598"/>
        <v>0</v>
      </c>
      <c r="Y1355" s="523">
        <f t="shared" si="599"/>
        <v>0</v>
      </c>
      <c r="AA1355" s="517"/>
      <c r="AB1355" s="517" t="e">
        <f t="shared" si="600"/>
        <v>#VALUE!</v>
      </c>
      <c r="AC1355" s="524"/>
      <c r="AE1355" s="519"/>
      <c r="AF1355" s="519"/>
      <c r="AH1355" s="499" t="str">
        <f t="shared" si="601"/>
        <v/>
      </c>
    </row>
    <row r="1356" spans="1:34" ht="13.5" thickBot="1" x14ac:dyDescent="0.25">
      <c r="A1356" s="179"/>
      <c r="B1356" s="156" t="str">
        <f t="shared" si="602"/>
        <v/>
      </c>
      <c r="C1356" s="128" t="b">
        <f t="shared" si="588"/>
        <v>0</v>
      </c>
      <c r="D1356" s="180"/>
      <c r="E1356" s="143" t="b">
        <f t="shared" si="589"/>
        <v>0</v>
      </c>
      <c r="F1356" s="137" t="str">
        <f t="shared" si="590"/>
        <v/>
      </c>
      <c r="G1356" s="138"/>
      <c r="H1356" s="139"/>
      <c r="I1356" s="138"/>
      <c r="J1356" s="139"/>
      <c r="K1356" s="138"/>
      <c r="L1356" s="139"/>
      <c r="M1356" s="140" t="str">
        <f t="shared" si="591"/>
        <v/>
      </c>
      <c r="N1356" s="534"/>
      <c r="O1356" s="534"/>
      <c r="Q1356" s="513">
        <f t="shared" si="592"/>
        <v>0</v>
      </c>
      <c r="R1356" s="499" t="str">
        <f t="shared" si="593"/>
        <v/>
      </c>
      <c r="T1356" s="522">
        <f t="shared" si="594"/>
        <v>0</v>
      </c>
      <c r="U1356" s="523">
        <f t="shared" si="595"/>
        <v>0</v>
      </c>
      <c r="V1356" s="522">
        <f t="shared" si="596"/>
        <v>0</v>
      </c>
      <c r="W1356" s="523">
        <f t="shared" si="597"/>
        <v>0</v>
      </c>
      <c r="X1356" s="522">
        <f t="shared" si="598"/>
        <v>0</v>
      </c>
      <c r="Y1356" s="523">
        <f t="shared" si="599"/>
        <v>0</v>
      </c>
      <c r="AA1356" s="517"/>
      <c r="AB1356" s="517" t="e">
        <f t="shared" si="600"/>
        <v>#VALUE!</v>
      </c>
      <c r="AC1356" s="524"/>
      <c r="AE1356" s="519"/>
      <c r="AF1356" s="519"/>
      <c r="AH1356" s="499" t="str">
        <f t="shared" si="601"/>
        <v/>
      </c>
    </row>
    <row r="1357" spans="1:34" ht="14.25" thickTop="1" thickBot="1" x14ac:dyDescent="0.25">
      <c r="A1357" s="163"/>
      <c r="B1357" s="164"/>
      <c r="C1357" s="165"/>
      <c r="D1357" s="166"/>
      <c r="E1357" s="166"/>
      <c r="F1357" s="167"/>
      <c r="G1357" s="168"/>
      <c r="H1357" s="168"/>
      <c r="I1357" s="168"/>
      <c r="J1357" s="168"/>
      <c r="K1357" s="168"/>
      <c r="L1357" s="168"/>
      <c r="M1357" s="169" t="str">
        <f>IF(SUM(G1357:L1357)&gt;0.00001,M1356+G1357-H1357+K1357-L1357,"")</f>
        <v/>
      </c>
      <c r="N1357" s="534"/>
      <c r="O1357" s="534"/>
      <c r="Q1357" s="513"/>
      <c r="T1357" s="522">
        <f t="shared" si="594"/>
        <v>0</v>
      </c>
      <c r="U1357" s="523">
        <f t="shared" si="595"/>
        <v>0</v>
      </c>
      <c r="V1357" s="522">
        <f t="shared" si="596"/>
        <v>0</v>
      </c>
      <c r="W1357" s="523">
        <f t="shared" si="597"/>
        <v>0</v>
      </c>
      <c r="X1357" s="522">
        <f t="shared" si="598"/>
        <v>0</v>
      </c>
      <c r="Y1357" s="523">
        <f t="shared" si="599"/>
        <v>0</v>
      </c>
      <c r="AA1357" s="517"/>
      <c r="AB1357" s="517"/>
      <c r="AC1357" s="530"/>
      <c r="AE1357" s="519"/>
      <c r="AF1357" s="519"/>
      <c r="AH1357" s="499" t="str">
        <f t="shared" si="601"/>
        <v/>
      </c>
    </row>
    <row r="1358" spans="1:34" ht="13.5" thickTop="1" x14ac:dyDescent="0.2">
      <c r="A1358" s="702" t="s">
        <v>15</v>
      </c>
      <c r="B1358" s="703"/>
      <c r="C1358" s="703"/>
      <c r="D1358" s="703"/>
      <c r="E1358" s="703"/>
      <c r="F1358" s="703"/>
      <c r="G1358" s="708" t="s">
        <v>9</v>
      </c>
      <c r="H1358" s="708"/>
      <c r="I1358" s="697" t="str">
        <f>I8</f>
        <v>BANCA XXXX</v>
      </c>
      <c r="J1358" s="698"/>
      <c r="K1358" s="696" t="str">
        <f>K8</f>
        <v>BANCA Agricola pop</v>
      </c>
      <c r="L1358" s="696"/>
      <c r="M1358" s="692" t="s">
        <v>7</v>
      </c>
      <c r="N1358" s="505"/>
      <c r="O1358" s="505"/>
      <c r="Q1358" s="513"/>
      <c r="T1358" s="522" t="str">
        <f t="shared" si="594"/>
        <v>C A S S A</v>
      </c>
      <c r="U1358" s="523">
        <f t="shared" si="595"/>
        <v>0</v>
      </c>
      <c r="V1358" s="522" t="str">
        <f t="shared" si="596"/>
        <v>BANCA XXXX</v>
      </c>
      <c r="W1358" s="523">
        <f t="shared" si="597"/>
        <v>0</v>
      </c>
      <c r="X1358" s="522" t="str">
        <f t="shared" si="598"/>
        <v>BANCA Agricola pop</v>
      </c>
      <c r="Y1358" s="523">
        <f t="shared" si="599"/>
        <v>0</v>
      </c>
      <c r="AA1358" s="517"/>
      <c r="AB1358" s="517"/>
      <c r="AC1358" s="530"/>
      <c r="AE1358" s="519"/>
      <c r="AF1358" s="519"/>
      <c r="AH1358" s="499" t="str">
        <f t="shared" si="601"/>
        <v/>
      </c>
    </row>
    <row r="1359" spans="1:34" x14ac:dyDescent="0.2">
      <c r="A1359" s="704"/>
      <c r="B1359" s="705"/>
      <c r="C1359" s="705"/>
      <c r="D1359" s="705"/>
      <c r="E1359" s="705"/>
      <c r="F1359" s="705"/>
      <c r="G1359" s="152" t="s">
        <v>2</v>
      </c>
      <c r="H1359" s="152" t="s">
        <v>3</v>
      </c>
      <c r="I1359" s="152" t="s">
        <v>2</v>
      </c>
      <c r="J1359" s="152" t="s">
        <v>3</v>
      </c>
      <c r="K1359" s="152" t="s">
        <v>2</v>
      </c>
      <c r="L1359" s="152" t="s">
        <v>3</v>
      </c>
      <c r="M1359" s="693"/>
      <c r="N1359" s="505"/>
      <c r="O1359" s="505"/>
      <c r="Q1359" s="513"/>
      <c r="T1359" s="522" t="str">
        <f t="shared" si="594"/>
        <v>ENTRATE</v>
      </c>
      <c r="U1359" s="523" t="str">
        <f t="shared" si="595"/>
        <v>USCITE</v>
      </c>
      <c r="V1359" s="522" t="str">
        <f t="shared" si="596"/>
        <v>ENTRATE</v>
      </c>
      <c r="W1359" s="523" t="str">
        <f t="shared" si="597"/>
        <v>USCITE</v>
      </c>
      <c r="X1359" s="522" t="str">
        <f t="shared" si="598"/>
        <v>ENTRATE</v>
      </c>
      <c r="Y1359" s="523" t="str">
        <f t="shared" si="599"/>
        <v>USCITE</v>
      </c>
      <c r="AA1359" s="517"/>
      <c r="AB1359" s="517"/>
      <c r="AC1359" s="530"/>
      <c r="AE1359" s="519"/>
      <c r="AF1359" s="519"/>
      <c r="AH1359" s="499" t="str">
        <f t="shared" si="601"/>
        <v/>
      </c>
    </row>
    <row r="1360" spans="1:34" x14ac:dyDescent="0.2">
      <c r="A1360" s="694" t="s">
        <v>12</v>
      </c>
      <c r="B1360" s="695"/>
      <c r="C1360" s="695"/>
      <c r="D1360" s="695"/>
      <c r="E1360" s="695"/>
      <c r="F1360" s="695"/>
      <c r="G1360" s="153">
        <f t="shared" ref="G1360:L1360" si="603">SUM(G1331:G1356)</f>
        <v>0</v>
      </c>
      <c r="H1360" s="153">
        <f t="shared" si="603"/>
        <v>0</v>
      </c>
      <c r="I1360" s="153">
        <f t="shared" si="603"/>
        <v>0</v>
      </c>
      <c r="J1360" s="153">
        <f t="shared" si="603"/>
        <v>0</v>
      </c>
      <c r="K1360" s="153">
        <f t="shared" si="603"/>
        <v>0</v>
      </c>
      <c r="L1360" s="153">
        <f t="shared" si="603"/>
        <v>0</v>
      </c>
      <c r="M1360" s="154">
        <f>G1360-H1360+I1360-J1360+K1360-L1360</f>
        <v>0</v>
      </c>
      <c r="N1360" s="534"/>
      <c r="O1360" s="534"/>
      <c r="Q1360" s="513"/>
      <c r="T1360" s="522">
        <f t="shared" si="594"/>
        <v>0</v>
      </c>
      <c r="U1360" s="523">
        <f t="shared" si="595"/>
        <v>0</v>
      </c>
      <c r="V1360" s="522">
        <f t="shared" si="596"/>
        <v>0</v>
      </c>
      <c r="W1360" s="523">
        <f t="shared" si="597"/>
        <v>0</v>
      </c>
      <c r="X1360" s="522">
        <f t="shared" si="598"/>
        <v>0</v>
      </c>
      <c r="Y1360" s="523">
        <f t="shared" si="599"/>
        <v>0</v>
      </c>
      <c r="AA1360" s="517"/>
      <c r="AB1360" s="517"/>
      <c r="AC1360" s="530"/>
      <c r="AE1360" s="519"/>
      <c r="AF1360" s="519"/>
      <c r="AH1360" s="499" t="str">
        <f t="shared" si="601"/>
        <v/>
      </c>
    </row>
    <row r="1361" spans="1:34" x14ac:dyDescent="0.2">
      <c r="A1361" s="694" t="s">
        <v>14</v>
      </c>
      <c r="B1361" s="695"/>
      <c r="C1361" s="695"/>
      <c r="D1361" s="695"/>
      <c r="E1361" s="695"/>
      <c r="F1361" s="695"/>
      <c r="G1361" s="153">
        <f t="shared" ref="G1361:M1361" si="604">G1329</f>
        <v>434.24</v>
      </c>
      <c r="H1361" s="153">
        <f t="shared" si="604"/>
        <v>0</v>
      </c>
      <c r="I1361" s="153">
        <f t="shared" si="604"/>
        <v>17740.45</v>
      </c>
      <c r="J1361" s="153">
        <f t="shared" si="604"/>
        <v>29.94</v>
      </c>
      <c r="K1361" s="153">
        <f t="shared" si="604"/>
        <v>95.99</v>
      </c>
      <c r="L1361" s="153">
        <f t="shared" si="604"/>
        <v>0</v>
      </c>
      <c r="M1361" s="154">
        <f t="shared" si="604"/>
        <v>18240.740000000005</v>
      </c>
      <c r="N1361" s="534"/>
      <c r="O1361" s="534"/>
      <c r="Q1361" s="513"/>
      <c r="T1361" s="522">
        <f t="shared" si="594"/>
        <v>434.24</v>
      </c>
      <c r="U1361" s="523">
        <f t="shared" si="595"/>
        <v>0</v>
      </c>
      <c r="V1361" s="522">
        <f t="shared" si="596"/>
        <v>17740.45</v>
      </c>
      <c r="W1361" s="523">
        <f t="shared" si="597"/>
        <v>29.94</v>
      </c>
      <c r="X1361" s="522">
        <f t="shared" si="598"/>
        <v>95.99</v>
      </c>
      <c r="Y1361" s="523">
        <f t="shared" si="599"/>
        <v>0</v>
      </c>
      <c r="AA1361" s="517"/>
      <c r="AB1361" s="517"/>
      <c r="AC1361" s="530"/>
      <c r="AE1361" s="519"/>
      <c r="AF1361" s="519"/>
      <c r="AH1361" s="499" t="str">
        <f t="shared" si="601"/>
        <v/>
      </c>
    </row>
    <row r="1362" spans="1:34" x14ac:dyDescent="0.2">
      <c r="A1362" s="700" t="s">
        <v>13</v>
      </c>
      <c r="B1362" s="701"/>
      <c r="C1362" s="701"/>
      <c r="D1362" s="701"/>
      <c r="E1362" s="701"/>
      <c r="F1362" s="701"/>
      <c r="G1362" s="153">
        <f t="shared" ref="G1362:M1362" si="605">G1360+G1361</f>
        <v>434.24</v>
      </c>
      <c r="H1362" s="153">
        <f t="shared" si="605"/>
        <v>0</v>
      </c>
      <c r="I1362" s="153">
        <f t="shared" si="605"/>
        <v>17740.45</v>
      </c>
      <c r="J1362" s="153">
        <f t="shared" si="605"/>
        <v>29.94</v>
      </c>
      <c r="K1362" s="153">
        <f t="shared" si="605"/>
        <v>95.99</v>
      </c>
      <c r="L1362" s="153">
        <f t="shared" si="605"/>
        <v>0</v>
      </c>
      <c r="M1362" s="154">
        <f t="shared" si="605"/>
        <v>18240.740000000005</v>
      </c>
      <c r="N1362" s="534"/>
      <c r="O1362" s="534"/>
      <c r="Q1362" s="513"/>
      <c r="T1362" s="522">
        <f t="shared" si="594"/>
        <v>434.24</v>
      </c>
      <c r="U1362" s="523">
        <f t="shared" si="595"/>
        <v>0</v>
      </c>
      <c r="V1362" s="522">
        <f t="shared" si="596"/>
        <v>17740.45</v>
      </c>
      <c r="W1362" s="523">
        <f t="shared" si="597"/>
        <v>29.94</v>
      </c>
      <c r="X1362" s="522">
        <f t="shared" si="598"/>
        <v>95.99</v>
      </c>
      <c r="Y1362" s="523">
        <f t="shared" si="599"/>
        <v>0</v>
      </c>
      <c r="AA1362" s="517"/>
      <c r="AB1362" s="517"/>
      <c r="AC1362" s="530"/>
      <c r="AE1362" s="519"/>
      <c r="AF1362" s="519"/>
      <c r="AH1362" s="499" t="str">
        <f t="shared" si="601"/>
        <v/>
      </c>
    </row>
    <row r="1363" spans="1:34" ht="13.5" thickBot="1" x14ac:dyDescent="0.25">
      <c r="A1363" s="706" t="s">
        <v>16</v>
      </c>
      <c r="B1363" s="707"/>
      <c r="C1363" s="707"/>
      <c r="D1363" s="707"/>
      <c r="E1363" s="707"/>
      <c r="F1363" s="707"/>
      <c r="G1363" s="699">
        <f>G1362-H1362</f>
        <v>434.24</v>
      </c>
      <c r="H1363" s="699"/>
      <c r="I1363" s="699">
        <f>I1362-J1362</f>
        <v>17710.510000000002</v>
      </c>
      <c r="J1363" s="699"/>
      <c r="K1363" s="699">
        <f>K1362-L1362</f>
        <v>95.99</v>
      </c>
      <c r="L1363" s="699"/>
      <c r="M1363" s="155">
        <f>G1363+I1363+K1363</f>
        <v>18240.740000000005</v>
      </c>
      <c r="N1363" s="536"/>
      <c r="O1363" s="536"/>
      <c r="Q1363" s="513"/>
      <c r="T1363" s="522">
        <f t="shared" si="594"/>
        <v>434.24</v>
      </c>
      <c r="U1363" s="523">
        <f t="shared" si="595"/>
        <v>0</v>
      </c>
      <c r="V1363" s="522">
        <f t="shared" si="596"/>
        <v>17710.510000000002</v>
      </c>
      <c r="W1363" s="523">
        <f t="shared" si="597"/>
        <v>0</v>
      </c>
      <c r="X1363" s="522">
        <f t="shared" si="598"/>
        <v>95.99</v>
      </c>
      <c r="Y1363" s="523">
        <f t="shared" si="599"/>
        <v>0</v>
      </c>
      <c r="AA1363" s="517"/>
      <c r="AB1363" s="517"/>
      <c r="AC1363" s="530"/>
      <c r="AE1363" s="519"/>
      <c r="AF1363" s="519"/>
      <c r="AH1363" s="499" t="str">
        <f t="shared" si="601"/>
        <v/>
      </c>
    </row>
    <row r="1364" spans="1:34" ht="13.5" thickTop="1" x14ac:dyDescent="0.2">
      <c r="A1364" s="160"/>
      <c r="B1364" s="156" t="str">
        <f>IF(Q1364&gt;0.00001,B1356+1,"")</f>
        <v/>
      </c>
      <c r="C1364" s="128" t="b">
        <f t="shared" ref="C1364:C1389" si="606">IF(G1364+I1364+K1364&gt;0,"e",IF(H1364+J1364+L1364&gt;0,"u",IF(G1364+H1364+I1364+J1364+K1364+L1364&lt;0,"")))</f>
        <v>0</v>
      </c>
      <c r="D1364" s="161"/>
      <c r="E1364" s="143" t="b">
        <f t="shared" ref="E1364:E1389" si="607">IF(Q1364&gt;0.0001,1)</f>
        <v>0</v>
      </c>
      <c r="F1364" s="137" t="str">
        <f t="shared" ref="F1364:F1389" si="608">AH1364</f>
        <v/>
      </c>
      <c r="G1364" s="157"/>
      <c r="H1364" s="158"/>
      <c r="I1364" s="157"/>
      <c r="J1364" s="158"/>
      <c r="K1364" s="157"/>
      <c r="L1364" s="158"/>
      <c r="M1364" s="159" t="str">
        <f t="shared" ref="M1364:M1389" si="609">IF(SUM(G1364:L1364)&gt;0.00001,M1363+G1364-H1364+I1364-J1364+K1364-L1364,"")</f>
        <v/>
      </c>
      <c r="N1364" s="534"/>
      <c r="O1364" s="534"/>
      <c r="Q1364" s="513">
        <f t="shared" ref="Q1364:Q1389" si="610">SUM(G1364:L1364)</f>
        <v>0</v>
      </c>
      <c r="R1364" s="499" t="str">
        <f t="shared" ref="R1364:R1389" si="611">LEFT(F1364,2)</f>
        <v/>
      </c>
      <c r="T1364" s="522">
        <f t="shared" si="594"/>
        <v>0</v>
      </c>
      <c r="U1364" s="523">
        <f t="shared" si="595"/>
        <v>0</v>
      </c>
      <c r="V1364" s="522">
        <f t="shared" si="596"/>
        <v>0</v>
      </c>
      <c r="W1364" s="523">
        <f t="shared" si="597"/>
        <v>0</v>
      </c>
      <c r="X1364" s="522">
        <f t="shared" si="598"/>
        <v>0</v>
      </c>
      <c r="Y1364" s="523">
        <f t="shared" si="599"/>
        <v>0</v>
      </c>
      <c r="AA1364" s="517"/>
      <c r="AB1364" s="517" t="e">
        <f t="shared" ref="AB1364:AB1389" si="612">$AA$11+M1364</f>
        <v>#VALUE!</v>
      </c>
      <c r="AC1364" s="524"/>
      <c r="AE1364" s="519"/>
      <c r="AF1364" s="519"/>
      <c r="AH1364" s="499" t="str">
        <f t="shared" si="601"/>
        <v/>
      </c>
    </row>
    <row r="1365" spans="1:34" x14ac:dyDescent="0.2">
      <c r="A1365" s="134"/>
      <c r="B1365" s="135" t="str">
        <f t="shared" ref="B1365:B1389" si="613">IF(Q1365&gt;0.00001,B1364+1,"")</f>
        <v/>
      </c>
      <c r="C1365" s="128" t="b">
        <f t="shared" si="606"/>
        <v>0</v>
      </c>
      <c r="D1365" s="136"/>
      <c r="E1365" s="143" t="b">
        <f t="shared" si="607"/>
        <v>0</v>
      </c>
      <c r="F1365" s="137" t="str">
        <f t="shared" si="608"/>
        <v/>
      </c>
      <c r="G1365" s="138"/>
      <c r="H1365" s="139"/>
      <c r="I1365" s="138"/>
      <c r="J1365" s="139"/>
      <c r="K1365" s="138"/>
      <c r="L1365" s="139"/>
      <c r="M1365" s="140" t="str">
        <f t="shared" si="609"/>
        <v/>
      </c>
      <c r="N1365" s="534"/>
      <c r="O1365" s="534"/>
      <c r="Q1365" s="513">
        <f t="shared" si="610"/>
        <v>0</v>
      </c>
      <c r="R1365" s="499" t="str">
        <f t="shared" si="611"/>
        <v/>
      </c>
      <c r="T1365" s="522">
        <f t="shared" si="594"/>
        <v>0</v>
      </c>
      <c r="U1365" s="523">
        <f t="shared" si="595"/>
        <v>0</v>
      </c>
      <c r="V1365" s="522">
        <f t="shared" si="596"/>
        <v>0</v>
      </c>
      <c r="W1365" s="523">
        <f t="shared" si="597"/>
        <v>0</v>
      </c>
      <c r="X1365" s="522">
        <f t="shared" si="598"/>
        <v>0</v>
      </c>
      <c r="Y1365" s="523">
        <f t="shared" si="599"/>
        <v>0</v>
      </c>
      <c r="AA1365" s="517"/>
      <c r="AB1365" s="517" t="e">
        <f t="shared" si="612"/>
        <v>#VALUE!</v>
      </c>
      <c r="AC1365" s="524"/>
      <c r="AE1365" s="519"/>
      <c r="AF1365" s="519"/>
      <c r="AH1365" s="499" t="str">
        <f t="shared" si="601"/>
        <v/>
      </c>
    </row>
    <row r="1366" spans="1:34" x14ac:dyDescent="0.2">
      <c r="A1366" s="134"/>
      <c r="B1366" s="135" t="str">
        <f t="shared" si="613"/>
        <v/>
      </c>
      <c r="C1366" s="128" t="b">
        <f t="shared" si="606"/>
        <v>0</v>
      </c>
      <c r="D1366" s="136"/>
      <c r="E1366" s="143" t="b">
        <f t="shared" si="607"/>
        <v>0</v>
      </c>
      <c r="F1366" s="137" t="str">
        <f t="shared" si="608"/>
        <v/>
      </c>
      <c r="G1366" s="138"/>
      <c r="H1366" s="139"/>
      <c r="I1366" s="138"/>
      <c r="J1366" s="139"/>
      <c r="K1366" s="138"/>
      <c r="L1366" s="139"/>
      <c r="M1366" s="140" t="str">
        <f t="shared" si="609"/>
        <v/>
      </c>
      <c r="N1366" s="534"/>
      <c r="O1366" s="534"/>
      <c r="Q1366" s="513">
        <f t="shared" si="610"/>
        <v>0</v>
      </c>
      <c r="R1366" s="499" t="str">
        <f t="shared" si="611"/>
        <v/>
      </c>
      <c r="T1366" s="522">
        <f t="shared" si="594"/>
        <v>0</v>
      </c>
      <c r="U1366" s="523">
        <f t="shared" si="595"/>
        <v>0</v>
      </c>
      <c r="V1366" s="522">
        <f t="shared" si="596"/>
        <v>0</v>
      </c>
      <c r="W1366" s="523">
        <f t="shared" si="597"/>
        <v>0</v>
      </c>
      <c r="X1366" s="522">
        <f t="shared" si="598"/>
        <v>0</v>
      </c>
      <c r="Y1366" s="523">
        <f t="shared" si="599"/>
        <v>0</v>
      </c>
      <c r="AA1366" s="517"/>
      <c r="AB1366" s="517" t="e">
        <f t="shared" si="612"/>
        <v>#VALUE!</v>
      </c>
      <c r="AC1366" s="524"/>
      <c r="AE1366" s="519"/>
      <c r="AF1366" s="519"/>
      <c r="AH1366" s="499" t="str">
        <f t="shared" si="601"/>
        <v/>
      </c>
    </row>
    <row r="1367" spans="1:34" x14ac:dyDescent="0.2">
      <c r="A1367" s="134"/>
      <c r="B1367" s="135" t="str">
        <f t="shared" si="613"/>
        <v/>
      </c>
      <c r="C1367" s="128" t="b">
        <f t="shared" si="606"/>
        <v>0</v>
      </c>
      <c r="D1367" s="136"/>
      <c r="E1367" s="143" t="b">
        <f t="shared" si="607"/>
        <v>0</v>
      </c>
      <c r="F1367" s="137" t="str">
        <f t="shared" si="608"/>
        <v/>
      </c>
      <c r="G1367" s="138"/>
      <c r="H1367" s="139"/>
      <c r="I1367" s="138"/>
      <c r="J1367" s="139"/>
      <c r="K1367" s="138"/>
      <c r="L1367" s="139"/>
      <c r="M1367" s="140" t="str">
        <f t="shared" si="609"/>
        <v/>
      </c>
      <c r="N1367" s="534"/>
      <c r="O1367" s="534"/>
      <c r="Q1367" s="513">
        <f t="shared" si="610"/>
        <v>0</v>
      </c>
      <c r="R1367" s="499" t="str">
        <f t="shared" si="611"/>
        <v/>
      </c>
      <c r="T1367" s="522">
        <f t="shared" si="594"/>
        <v>0</v>
      </c>
      <c r="U1367" s="523">
        <f t="shared" si="595"/>
        <v>0</v>
      </c>
      <c r="V1367" s="522">
        <f t="shared" si="596"/>
        <v>0</v>
      </c>
      <c r="W1367" s="523">
        <f t="shared" si="597"/>
        <v>0</v>
      </c>
      <c r="X1367" s="522">
        <f t="shared" si="598"/>
        <v>0</v>
      </c>
      <c r="Y1367" s="523">
        <f t="shared" si="599"/>
        <v>0</v>
      </c>
      <c r="AA1367" s="517"/>
      <c r="AB1367" s="517" t="e">
        <f t="shared" si="612"/>
        <v>#VALUE!</v>
      </c>
      <c r="AC1367" s="524"/>
      <c r="AE1367" s="519"/>
      <c r="AF1367" s="519"/>
      <c r="AH1367" s="499" t="str">
        <f t="shared" si="601"/>
        <v/>
      </c>
    </row>
    <row r="1368" spans="1:34" x14ac:dyDescent="0.2">
      <c r="A1368" s="134"/>
      <c r="B1368" s="135" t="str">
        <f t="shared" si="613"/>
        <v/>
      </c>
      <c r="C1368" s="128" t="b">
        <f t="shared" si="606"/>
        <v>0</v>
      </c>
      <c r="D1368" s="136"/>
      <c r="E1368" s="143" t="b">
        <f t="shared" si="607"/>
        <v>0</v>
      </c>
      <c r="F1368" s="137" t="str">
        <f t="shared" si="608"/>
        <v/>
      </c>
      <c r="G1368" s="138"/>
      <c r="H1368" s="139"/>
      <c r="I1368" s="138"/>
      <c r="J1368" s="139"/>
      <c r="K1368" s="138"/>
      <c r="L1368" s="139"/>
      <c r="M1368" s="140" t="str">
        <f t="shared" si="609"/>
        <v/>
      </c>
      <c r="N1368" s="534"/>
      <c r="O1368" s="534"/>
      <c r="Q1368" s="513">
        <f t="shared" si="610"/>
        <v>0</v>
      </c>
      <c r="R1368" s="499" t="str">
        <f t="shared" si="611"/>
        <v/>
      </c>
      <c r="T1368" s="522">
        <f t="shared" si="594"/>
        <v>0</v>
      </c>
      <c r="U1368" s="523">
        <f t="shared" si="595"/>
        <v>0</v>
      </c>
      <c r="V1368" s="522">
        <f t="shared" si="596"/>
        <v>0</v>
      </c>
      <c r="W1368" s="523">
        <f t="shared" si="597"/>
        <v>0</v>
      </c>
      <c r="X1368" s="522">
        <f t="shared" si="598"/>
        <v>0</v>
      </c>
      <c r="Y1368" s="523">
        <f t="shared" si="599"/>
        <v>0</v>
      </c>
      <c r="AA1368" s="517"/>
      <c r="AB1368" s="517" t="e">
        <f t="shared" si="612"/>
        <v>#VALUE!</v>
      </c>
      <c r="AC1368" s="524"/>
      <c r="AE1368" s="519"/>
      <c r="AF1368" s="519"/>
      <c r="AH1368" s="499" t="str">
        <f t="shared" si="601"/>
        <v/>
      </c>
    </row>
    <row r="1369" spans="1:34" x14ac:dyDescent="0.2">
      <c r="A1369" s="134"/>
      <c r="B1369" s="135" t="str">
        <f t="shared" si="613"/>
        <v/>
      </c>
      <c r="C1369" s="128" t="b">
        <f t="shared" si="606"/>
        <v>0</v>
      </c>
      <c r="D1369" s="136"/>
      <c r="E1369" s="143" t="b">
        <f t="shared" si="607"/>
        <v>0</v>
      </c>
      <c r="F1369" s="137" t="str">
        <f t="shared" si="608"/>
        <v/>
      </c>
      <c r="G1369" s="138"/>
      <c r="H1369" s="139"/>
      <c r="I1369" s="138"/>
      <c r="J1369" s="139"/>
      <c r="K1369" s="138"/>
      <c r="L1369" s="139"/>
      <c r="M1369" s="140" t="str">
        <f t="shared" si="609"/>
        <v/>
      </c>
      <c r="N1369" s="534"/>
      <c r="O1369" s="534"/>
      <c r="Q1369" s="513">
        <f t="shared" si="610"/>
        <v>0</v>
      </c>
      <c r="R1369" s="499" t="str">
        <f t="shared" si="611"/>
        <v/>
      </c>
      <c r="T1369" s="522">
        <f t="shared" si="594"/>
        <v>0</v>
      </c>
      <c r="U1369" s="523">
        <f t="shared" si="595"/>
        <v>0</v>
      </c>
      <c r="V1369" s="522">
        <f t="shared" si="596"/>
        <v>0</v>
      </c>
      <c r="W1369" s="523">
        <f t="shared" si="597"/>
        <v>0</v>
      </c>
      <c r="X1369" s="522">
        <f t="shared" si="598"/>
        <v>0</v>
      </c>
      <c r="Y1369" s="523">
        <f t="shared" si="599"/>
        <v>0</v>
      </c>
      <c r="AA1369" s="517"/>
      <c r="AB1369" s="517" t="e">
        <f t="shared" si="612"/>
        <v>#VALUE!</v>
      </c>
      <c r="AC1369" s="524"/>
      <c r="AE1369" s="519"/>
      <c r="AF1369" s="519"/>
      <c r="AH1369" s="499" t="str">
        <f t="shared" si="601"/>
        <v/>
      </c>
    </row>
    <row r="1370" spans="1:34" x14ac:dyDescent="0.2">
      <c r="A1370" s="134"/>
      <c r="B1370" s="135" t="str">
        <f t="shared" si="613"/>
        <v/>
      </c>
      <c r="C1370" s="128" t="b">
        <f t="shared" si="606"/>
        <v>0</v>
      </c>
      <c r="D1370" s="136"/>
      <c r="E1370" s="143" t="b">
        <f t="shared" si="607"/>
        <v>0</v>
      </c>
      <c r="F1370" s="137" t="str">
        <f t="shared" si="608"/>
        <v/>
      </c>
      <c r="G1370" s="138"/>
      <c r="H1370" s="139"/>
      <c r="I1370" s="138"/>
      <c r="J1370" s="139"/>
      <c r="K1370" s="138"/>
      <c r="L1370" s="139"/>
      <c r="M1370" s="140" t="str">
        <f t="shared" si="609"/>
        <v/>
      </c>
      <c r="N1370" s="534"/>
      <c r="O1370" s="534"/>
      <c r="Q1370" s="513">
        <f t="shared" si="610"/>
        <v>0</v>
      </c>
      <c r="R1370" s="499" t="str">
        <f t="shared" si="611"/>
        <v/>
      </c>
      <c r="T1370" s="522">
        <f t="shared" si="594"/>
        <v>0</v>
      </c>
      <c r="U1370" s="523">
        <f t="shared" si="595"/>
        <v>0</v>
      </c>
      <c r="V1370" s="522">
        <f t="shared" si="596"/>
        <v>0</v>
      </c>
      <c r="W1370" s="523">
        <f t="shared" si="597"/>
        <v>0</v>
      </c>
      <c r="X1370" s="522">
        <f t="shared" si="598"/>
        <v>0</v>
      </c>
      <c r="Y1370" s="523">
        <f t="shared" si="599"/>
        <v>0</v>
      </c>
      <c r="AA1370" s="517"/>
      <c r="AB1370" s="517" t="e">
        <f t="shared" si="612"/>
        <v>#VALUE!</v>
      </c>
      <c r="AC1370" s="524"/>
      <c r="AE1370" s="519"/>
      <c r="AF1370" s="519"/>
      <c r="AH1370" s="499" t="str">
        <f t="shared" si="601"/>
        <v/>
      </c>
    </row>
    <row r="1371" spans="1:34" x14ac:dyDescent="0.2">
      <c r="A1371" s="134"/>
      <c r="B1371" s="135" t="str">
        <f t="shared" si="613"/>
        <v/>
      </c>
      <c r="C1371" s="128" t="b">
        <f t="shared" si="606"/>
        <v>0</v>
      </c>
      <c r="D1371" s="136"/>
      <c r="E1371" s="143" t="b">
        <f t="shared" si="607"/>
        <v>0</v>
      </c>
      <c r="F1371" s="137" t="str">
        <f t="shared" si="608"/>
        <v/>
      </c>
      <c r="G1371" s="138"/>
      <c r="H1371" s="139"/>
      <c r="I1371" s="138"/>
      <c r="J1371" s="139"/>
      <c r="K1371" s="138"/>
      <c r="L1371" s="139"/>
      <c r="M1371" s="140" t="str">
        <f t="shared" si="609"/>
        <v/>
      </c>
      <c r="N1371" s="534"/>
      <c r="O1371" s="534"/>
      <c r="Q1371" s="513">
        <f t="shared" si="610"/>
        <v>0</v>
      </c>
      <c r="R1371" s="499" t="str">
        <f t="shared" si="611"/>
        <v/>
      </c>
      <c r="T1371" s="522">
        <f t="shared" si="594"/>
        <v>0</v>
      </c>
      <c r="U1371" s="523">
        <f t="shared" si="595"/>
        <v>0</v>
      </c>
      <c r="V1371" s="522">
        <f t="shared" si="596"/>
        <v>0</v>
      </c>
      <c r="W1371" s="523">
        <f t="shared" si="597"/>
        <v>0</v>
      </c>
      <c r="X1371" s="522">
        <f t="shared" si="598"/>
        <v>0</v>
      </c>
      <c r="Y1371" s="523">
        <f t="shared" si="599"/>
        <v>0</v>
      </c>
      <c r="AA1371" s="517"/>
      <c r="AB1371" s="517" t="e">
        <f t="shared" si="612"/>
        <v>#VALUE!</v>
      </c>
      <c r="AC1371" s="524"/>
      <c r="AE1371" s="519"/>
      <c r="AF1371" s="519"/>
      <c r="AH1371" s="499" t="str">
        <f t="shared" si="601"/>
        <v/>
      </c>
    </row>
    <row r="1372" spans="1:34" x14ac:dyDescent="0.2">
      <c r="A1372" s="134"/>
      <c r="B1372" s="135" t="str">
        <f t="shared" si="613"/>
        <v/>
      </c>
      <c r="C1372" s="128" t="b">
        <f t="shared" si="606"/>
        <v>0</v>
      </c>
      <c r="D1372" s="136"/>
      <c r="E1372" s="143" t="b">
        <f t="shared" si="607"/>
        <v>0</v>
      </c>
      <c r="F1372" s="137" t="str">
        <f t="shared" si="608"/>
        <v/>
      </c>
      <c r="G1372" s="138"/>
      <c r="H1372" s="139"/>
      <c r="I1372" s="138"/>
      <c r="J1372" s="139"/>
      <c r="K1372" s="138"/>
      <c r="L1372" s="139"/>
      <c r="M1372" s="140" t="str">
        <f t="shared" si="609"/>
        <v/>
      </c>
      <c r="N1372" s="534"/>
      <c r="O1372" s="534"/>
      <c r="Q1372" s="513">
        <f t="shared" si="610"/>
        <v>0</v>
      </c>
      <c r="R1372" s="499" t="str">
        <f t="shared" si="611"/>
        <v/>
      </c>
      <c r="T1372" s="522">
        <f t="shared" si="594"/>
        <v>0</v>
      </c>
      <c r="U1372" s="523">
        <f t="shared" si="595"/>
        <v>0</v>
      </c>
      <c r="V1372" s="522">
        <f t="shared" si="596"/>
        <v>0</v>
      </c>
      <c r="W1372" s="523">
        <f t="shared" si="597"/>
        <v>0</v>
      </c>
      <c r="X1372" s="522">
        <f t="shared" si="598"/>
        <v>0</v>
      </c>
      <c r="Y1372" s="523">
        <f t="shared" si="599"/>
        <v>0</v>
      </c>
      <c r="AA1372" s="517"/>
      <c r="AB1372" s="517" t="e">
        <f t="shared" si="612"/>
        <v>#VALUE!</v>
      </c>
      <c r="AC1372" s="524"/>
      <c r="AE1372" s="519"/>
      <c r="AF1372" s="519"/>
      <c r="AH1372" s="499" t="str">
        <f t="shared" si="601"/>
        <v/>
      </c>
    </row>
    <row r="1373" spans="1:34" x14ac:dyDescent="0.2">
      <c r="A1373" s="134"/>
      <c r="B1373" s="135" t="str">
        <f t="shared" si="613"/>
        <v/>
      </c>
      <c r="C1373" s="128" t="b">
        <f t="shared" si="606"/>
        <v>0</v>
      </c>
      <c r="D1373" s="136"/>
      <c r="E1373" s="143" t="b">
        <f t="shared" si="607"/>
        <v>0</v>
      </c>
      <c r="F1373" s="137" t="str">
        <f t="shared" si="608"/>
        <v/>
      </c>
      <c r="G1373" s="138"/>
      <c r="H1373" s="139"/>
      <c r="I1373" s="138"/>
      <c r="J1373" s="139"/>
      <c r="K1373" s="138"/>
      <c r="L1373" s="139"/>
      <c r="M1373" s="140" t="str">
        <f t="shared" si="609"/>
        <v/>
      </c>
      <c r="N1373" s="534"/>
      <c r="O1373" s="534"/>
      <c r="Q1373" s="513">
        <f t="shared" si="610"/>
        <v>0</v>
      </c>
      <c r="R1373" s="499" t="str">
        <f t="shared" si="611"/>
        <v/>
      </c>
      <c r="T1373" s="522">
        <f t="shared" si="594"/>
        <v>0</v>
      </c>
      <c r="U1373" s="523">
        <f t="shared" si="595"/>
        <v>0</v>
      </c>
      <c r="V1373" s="522">
        <f t="shared" si="596"/>
        <v>0</v>
      </c>
      <c r="W1373" s="523">
        <f t="shared" si="597"/>
        <v>0</v>
      </c>
      <c r="X1373" s="522">
        <f t="shared" si="598"/>
        <v>0</v>
      </c>
      <c r="Y1373" s="523">
        <f t="shared" si="599"/>
        <v>0</v>
      </c>
      <c r="AA1373" s="517"/>
      <c r="AB1373" s="517" t="e">
        <f t="shared" si="612"/>
        <v>#VALUE!</v>
      </c>
      <c r="AC1373" s="524"/>
      <c r="AE1373" s="519"/>
      <c r="AF1373" s="519"/>
      <c r="AH1373" s="499" t="str">
        <f t="shared" si="601"/>
        <v/>
      </c>
    </row>
    <row r="1374" spans="1:34" x14ac:dyDescent="0.2">
      <c r="A1374" s="134"/>
      <c r="B1374" s="135" t="str">
        <f t="shared" si="613"/>
        <v/>
      </c>
      <c r="C1374" s="128" t="b">
        <f t="shared" si="606"/>
        <v>0</v>
      </c>
      <c r="D1374" s="136"/>
      <c r="E1374" s="143" t="b">
        <f t="shared" si="607"/>
        <v>0</v>
      </c>
      <c r="F1374" s="137" t="str">
        <f t="shared" si="608"/>
        <v/>
      </c>
      <c r="G1374" s="138"/>
      <c r="H1374" s="139"/>
      <c r="I1374" s="138"/>
      <c r="J1374" s="139"/>
      <c r="K1374" s="138"/>
      <c r="L1374" s="139"/>
      <c r="M1374" s="140" t="str">
        <f t="shared" si="609"/>
        <v/>
      </c>
      <c r="N1374" s="534"/>
      <c r="O1374" s="534"/>
      <c r="Q1374" s="513">
        <f t="shared" si="610"/>
        <v>0</v>
      </c>
      <c r="R1374" s="499" t="str">
        <f t="shared" si="611"/>
        <v/>
      </c>
      <c r="T1374" s="522">
        <f t="shared" si="594"/>
        <v>0</v>
      </c>
      <c r="U1374" s="523">
        <f t="shared" si="595"/>
        <v>0</v>
      </c>
      <c r="V1374" s="522">
        <f t="shared" si="596"/>
        <v>0</v>
      </c>
      <c r="W1374" s="523">
        <f t="shared" si="597"/>
        <v>0</v>
      </c>
      <c r="X1374" s="522">
        <f t="shared" si="598"/>
        <v>0</v>
      </c>
      <c r="Y1374" s="523">
        <f t="shared" si="599"/>
        <v>0</v>
      </c>
      <c r="AA1374" s="517"/>
      <c r="AB1374" s="517" t="e">
        <f t="shared" si="612"/>
        <v>#VALUE!</v>
      </c>
      <c r="AC1374" s="524"/>
      <c r="AE1374" s="519"/>
      <c r="AF1374" s="519"/>
      <c r="AH1374" s="499" t="str">
        <f t="shared" si="601"/>
        <v/>
      </c>
    </row>
    <row r="1375" spans="1:34" x14ac:dyDescent="0.2">
      <c r="A1375" s="134"/>
      <c r="B1375" s="135" t="str">
        <f t="shared" si="613"/>
        <v/>
      </c>
      <c r="C1375" s="128" t="b">
        <f t="shared" si="606"/>
        <v>0</v>
      </c>
      <c r="D1375" s="136"/>
      <c r="E1375" s="143" t="b">
        <f t="shared" si="607"/>
        <v>0</v>
      </c>
      <c r="F1375" s="137" t="str">
        <f t="shared" si="608"/>
        <v/>
      </c>
      <c r="G1375" s="138"/>
      <c r="H1375" s="139"/>
      <c r="I1375" s="138"/>
      <c r="J1375" s="139"/>
      <c r="K1375" s="138"/>
      <c r="L1375" s="139"/>
      <c r="M1375" s="140" t="str">
        <f t="shared" si="609"/>
        <v/>
      </c>
      <c r="N1375" s="534"/>
      <c r="O1375" s="534"/>
      <c r="Q1375" s="513">
        <f t="shared" si="610"/>
        <v>0</v>
      </c>
      <c r="R1375" s="499" t="str">
        <f t="shared" si="611"/>
        <v/>
      </c>
      <c r="T1375" s="522">
        <f t="shared" si="594"/>
        <v>0</v>
      </c>
      <c r="U1375" s="523">
        <f t="shared" si="595"/>
        <v>0</v>
      </c>
      <c r="V1375" s="522">
        <f t="shared" si="596"/>
        <v>0</v>
      </c>
      <c r="W1375" s="523">
        <f t="shared" si="597"/>
        <v>0</v>
      </c>
      <c r="X1375" s="522">
        <f t="shared" si="598"/>
        <v>0</v>
      </c>
      <c r="Y1375" s="523">
        <f t="shared" si="599"/>
        <v>0</v>
      </c>
      <c r="AA1375" s="517"/>
      <c r="AB1375" s="517" t="e">
        <f t="shared" si="612"/>
        <v>#VALUE!</v>
      </c>
      <c r="AC1375" s="524"/>
      <c r="AE1375" s="519"/>
      <c r="AF1375" s="519"/>
      <c r="AH1375" s="499" t="str">
        <f t="shared" si="601"/>
        <v/>
      </c>
    </row>
    <row r="1376" spans="1:34" x14ac:dyDescent="0.2">
      <c r="A1376" s="134"/>
      <c r="B1376" s="135" t="str">
        <f t="shared" si="613"/>
        <v/>
      </c>
      <c r="C1376" s="128" t="b">
        <f t="shared" si="606"/>
        <v>0</v>
      </c>
      <c r="D1376" s="136"/>
      <c r="E1376" s="143" t="b">
        <f t="shared" si="607"/>
        <v>0</v>
      </c>
      <c r="F1376" s="137" t="str">
        <f t="shared" si="608"/>
        <v/>
      </c>
      <c r="G1376" s="138"/>
      <c r="H1376" s="139"/>
      <c r="I1376" s="138"/>
      <c r="J1376" s="139"/>
      <c r="K1376" s="138"/>
      <c r="L1376" s="139"/>
      <c r="M1376" s="140" t="str">
        <f t="shared" si="609"/>
        <v/>
      </c>
      <c r="N1376" s="534"/>
      <c r="O1376" s="534"/>
      <c r="Q1376" s="513">
        <f t="shared" si="610"/>
        <v>0</v>
      </c>
      <c r="R1376" s="499" t="str">
        <f t="shared" si="611"/>
        <v/>
      </c>
      <c r="T1376" s="522">
        <f t="shared" si="594"/>
        <v>0</v>
      </c>
      <c r="U1376" s="523">
        <f t="shared" si="595"/>
        <v>0</v>
      </c>
      <c r="V1376" s="522">
        <f t="shared" si="596"/>
        <v>0</v>
      </c>
      <c r="W1376" s="523">
        <f t="shared" si="597"/>
        <v>0</v>
      </c>
      <c r="X1376" s="522">
        <f t="shared" si="598"/>
        <v>0</v>
      </c>
      <c r="Y1376" s="523">
        <f t="shared" si="599"/>
        <v>0</v>
      </c>
      <c r="AA1376" s="517"/>
      <c r="AB1376" s="517" t="e">
        <f t="shared" si="612"/>
        <v>#VALUE!</v>
      </c>
      <c r="AC1376" s="524"/>
      <c r="AE1376" s="519"/>
      <c r="AF1376" s="519"/>
      <c r="AH1376" s="499" t="str">
        <f t="shared" si="601"/>
        <v/>
      </c>
    </row>
    <row r="1377" spans="1:34" x14ac:dyDescent="0.2">
      <c r="A1377" s="134"/>
      <c r="B1377" s="135" t="str">
        <f t="shared" si="613"/>
        <v/>
      </c>
      <c r="C1377" s="128" t="b">
        <f t="shared" si="606"/>
        <v>0</v>
      </c>
      <c r="D1377" s="136"/>
      <c r="E1377" s="143" t="b">
        <f t="shared" si="607"/>
        <v>0</v>
      </c>
      <c r="F1377" s="137" t="str">
        <f t="shared" si="608"/>
        <v/>
      </c>
      <c r="G1377" s="138"/>
      <c r="H1377" s="139"/>
      <c r="I1377" s="138"/>
      <c r="J1377" s="139"/>
      <c r="K1377" s="138"/>
      <c r="L1377" s="139"/>
      <c r="M1377" s="140" t="str">
        <f t="shared" si="609"/>
        <v/>
      </c>
      <c r="N1377" s="534"/>
      <c r="O1377" s="534"/>
      <c r="Q1377" s="513">
        <f t="shared" si="610"/>
        <v>0</v>
      </c>
      <c r="R1377" s="499" t="str">
        <f t="shared" si="611"/>
        <v/>
      </c>
      <c r="T1377" s="522">
        <f t="shared" si="594"/>
        <v>0</v>
      </c>
      <c r="U1377" s="523">
        <f t="shared" si="595"/>
        <v>0</v>
      </c>
      <c r="V1377" s="522">
        <f t="shared" si="596"/>
        <v>0</v>
      </c>
      <c r="W1377" s="523">
        <f t="shared" si="597"/>
        <v>0</v>
      </c>
      <c r="X1377" s="522">
        <f t="shared" si="598"/>
        <v>0</v>
      </c>
      <c r="Y1377" s="523">
        <f t="shared" si="599"/>
        <v>0</v>
      </c>
      <c r="AA1377" s="517"/>
      <c r="AB1377" s="517" t="e">
        <f t="shared" si="612"/>
        <v>#VALUE!</v>
      </c>
      <c r="AC1377" s="524"/>
      <c r="AE1377" s="519"/>
      <c r="AF1377" s="519"/>
      <c r="AH1377" s="499" t="str">
        <f t="shared" si="601"/>
        <v/>
      </c>
    </row>
    <row r="1378" spans="1:34" x14ac:dyDescent="0.2">
      <c r="A1378" s="134"/>
      <c r="B1378" s="135" t="str">
        <f t="shared" si="613"/>
        <v/>
      </c>
      <c r="C1378" s="128" t="b">
        <f t="shared" si="606"/>
        <v>0</v>
      </c>
      <c r="D1378" s="136"/>
      <c r="E1378" s="143" t="b">
        <f t="shared" si="607"/>
        <v>0</v>
      </c>
      <c r="F1378" s="137" t="str">
        <f t="shared" si="608"/>
        <v/>
      </c>
      <c r="G1378" s="138"/>
      <c r="H1378" s="139"/>
      <c r="I1378" s="138"/>
      <c r="J1378" s="139"/>
      <c r="K1378" s="138"/>
      <c r="L1378" s="139"/>
      <c r="M1378" s="140" t="str">
        <f t="shared" si="609"/>
        <v/>
      </c>
      <c r="N1378" s="534"/>
      <c r="O1378" s="534"/>
      <c r="Q1378" s="513">
        <f t="shared" si="610"/>
        <v>0</v>
      </c>
      <c r="R1378" s="499" t="str">
        <f t="shared" si="611"/>
        <v/>
      </c>
      <c r="T1378" s="522">
        <f t="shared" si="594"/>
        <v>0</v>
      </c>
      <c r="U1378" s="523">
        <f t="shared" si="595"/>
        <v>0</v>
      </c>
      <c r="V1378" s="522">
        <f t="shared" si="596"/>
        <v>0</v>
      </c>
      <c r="W1378" s="523">
        <f t="shared" si="597"/>
        <v>0</v>
      </c>
      <c r="X1378" s="522">
        <f t="shared" si="598"/>
        <v>0</v>
      </c>
      <c r="Y1378" s="523">
        <f t="shared" si="599"/>
        <v>0</v>
      </c>
      <c r="AA1378" s="517"/>
      <c r="AB1378" s="517" t="e">
        <f t="shared" si="612"/>
        <v>#VALUE!</v>
      </c>
      <c r="AC1378" s="524"/>
      <c r="AE1378" s="519"/>
      <c r="AF1378" s="519"/>
      <c r="AH1378" s="499" t="str">
        <f t="shared" si="601"/>
        <v/>
      </c>
    </row>
    <row r="1379" spans="1:34" x14ac:dyDescent="0.2">
      <c r="A1379" s="134"/>
      <c r="B1379" s="135" t="str">
        <f t="shared" si="613"/>
        <v/>
      </c>
      <c r="C1379" s="128" t="b">
        <f t="shared" si="606"/>
        <v>0</v>
      </c>
      <c r="D1379" s="136"/>
      <c r="E1379" s="143" t="b">
        <f t="shared" si="607"/>
        <v>0</v>
      </c>
      <c r="F1379" s="137" t="str">
        <f t="shared" si="608"/>
        <v/>
      </c>
      <c r="G1379" s="138"/>
      <c r="H1379" s="139"/>
      <c r="I1379" s="138"/>
      <c r="J1379" s="139"/>
      <c r="K1379" s="138"/>
      <c r="L1379" s="139"/>
      <c r="M1379" s="140" t="str">
        <f t="shared" si="609"/>
        <v/>
      </c>
      <c r="N1379" s="534"/>
      <c r="O1379" s="534"/>
      <c r="Q1379" s="513">
        <f t="shared" si="610"/>
        <v>0</v>
      </c>
      <c r="R1379" s="499" t="str">
        <f t="shared" si="611"/>
        <v/>
      </c>
      <c r="T1379" s="522">
        <f t="shared" si="594"/>
        <v>0</v>
      </c>
      <c r="U1379" s="523">
        <f t="shared" si="595"/>
        <v>0</v>
      </c>
      <c r="V1379" s="522">
        <f t="shared" si="596"/>
        <v>0</v>
      </c>
      <c r="W1379" s="523">
        <f t="shared" si="597"/>
        <v>0</v>
      </c>
      <c r="X1379" s="522">
        <f t="shared" si="598"/>
        <v>0</v>
      </c>
      <c r="Y1379" s="523">
        <f t="shared" si="599"/>
        <v>0</v>
      </c>
      <c r="AA1379" s="517"/>
      <c r="AB1379" s="517" t="e">
        <f t="shared" si="612"/>
        <v>#VALUE!</v>
      </c>
      <c r="AC1379" s="524"/>
      <c r="AE1379" s="519"/>
      <c r="AF1379" s="519"/>
      <c r="AH1379" s="499" t="str">
        <f t="shared" si="601"/>
        <v/>
      </c>
    </row>
    <row r="1380" spans="1:34" x14ac:dyDescent="0.2">
      <c r="A1380" s="134"/>
      <c r="B1380" s="135" t="str">
        <f t="shared" si="613"/>
        <v/>
      </c>
      <c r="C1380" s="128" t="b">
        <f t="shared" si="606"/>
        <v>0</v>
      </c>
      <c r="D1380" s="136"/>
      <c r="E1380" s="143" t="b">
        <f t="shared" si="607"/>
        <v>0</v>
      </c>
      <c r="F1380" s="137" t="str">
        <f t="shared" si="608"/>
        <v/>
      </c>
      <c r="G1380" s="138"/>
      <c r="H1380" s="139"/>
      <c r="I1380" s="138"/>
      <c r="J1380" s="139"/>
      <c r="K1380" s="138"/>
      <c r="L1380" s="139"/>
      <c r="M1380" s="140" t="str">
        <f t="shared" si="609"/>
        <v/>
      </c>
      <c r="N1380" s="534"/>
      <c r="O1380" s="534"/>
      <c r="Q1380" s="513">
        <f t="shared" si="610"/>
        <v>0</v>
      </c>
      <c r="R1380" s="499" t="str">
        <f t="shared" si="611"/>
        <v/>
      </c>
      <c r="T1380" s="522">
        <f t="shared" si="594"/>
        <v>0</v>
      </c>
      <c r="U1380" s="523">
        <f t="shared" si="595"/>
        <v>0</v>
      </c>
      <c r="V1380" s="522">
        <f t="shared" si="596"/>
        <v>0</v>
      </c>
      <c r="W1380" s="523">
        <f t="shared" si="597"/>
        <v>0</v>
      </c>
      <c r="X1380" s="522">
        <f t="shared" si="598"/>
        <v>0</v>
      </c>
      <c r="Y1380" s="523">
        <f t="shared" si="599"/>
        <v>0</v>
      </c>
      <c r="AA1380" s="517"/>
      <c r="AB1380" s="517" t="e">
        <f t="shared" si="612"/>
        <v>#VALUE!</v>
      </c>
      <c r="AC1380" s="524"/>
      <c r="AE1380" s="519"/>
      <c r="AF1380" s="519"/>
      <c r="AH1380" s="499" t="str">
        <f t="shared" si="601"/>
        <v/>
      </c>
    </row>
    <row r="1381" spans="1:34" x14ac:dyDescent="0.2">
      <c r="A1381" s="134"/>
      <c r="B1381" s="135" t="str">
        <f t="shared" si="613"/>
        <v/>
      </c>
      <c r="C1381" s="128" t="b">
        <f t="shared" si="606"/>
        <v>0</v>
      </c>
      <c r="D1381" s="136"/>
      <c r="E1381" s="143" t="b">
        <f t="shared" si="607"/>
        <v>0</v>
      </c>
      <c r="F1381" s="137" t="str">
        <f t="shared" si="608"/>
        <v/>
      </c>
      <c r="G1381" s="138"/>
      <c r="H1381" s="139"/>
      <c r="I1381" s="138"/>
      <c r="J1381" s="139"/>
      <c r="K1381" s="138"/>
      <c r="L1381" s="139"/>
      <c r="M1381" s="140" t="str">
        <f t="shared" si="609"/>
        <v/>
      </c>
      <c r="N1381" s="534"/>
      <c r="O1381" s="534"/>
      <c r="Q1381" s="513">
        <f t="shared" si="610"/>
        <v>0</v>
      </c>
      <c r="R1381" s="499" t="str">
        <f t="shared" si="611"/>
        <v/>
      </c>
      <c r="T1381" s="522">
        <f t="shared" si="594"/>
        <v>0</v>
      </c>
      <c r="U1381" s="523">
        <f t="shared" si="595"/>
        <v>0</v>
      </c>
      <c r="V1381" s="522">
        <f t="shared" si="596"/>
        <v>0</v>
      </c>
      <c r="W1381" s="523">
        <f t="shared" si="597"/>
        <v>0</v>
      </c>
      <c r="X1381" s="522">
        <f t="shared" si="598"/>
        <v>0</v>
      </c>
      <c r="Y1381" s="523">
        <f t="shared" si="599"/>
        <v>0</v>
      </c>
      <c r="AA1381" s="517"/>
      <c r="AB1381" s="517" t="e">
        <f t="shared" si="612"/>
        <v>#VALUE!</v>
      </c>
      <c r="AC1381" s="524"/>
      <c r="AE1381" s="519"/>
      <c r="AF1381" s="519"/>
      <c r="AH1381" s="499" t="str">
        <f t="shared" si="601"/>
        <v/>
      </c>
    </row>
    <row r="1382" spans="1:34" x14ac:dyDescent="0.2">
      <c r="A1382" s="134"/>
      <c r="B1382" s="135" t="str">
        <f t="shared" si="613"/>
        <v/>
      </c>
      <c r="C1382" s="128" t="b">
        <f t="shared" si="606"/>
        <v>0</v>
      </c>
      <c r="D1382" s="136"/>
      <c r="E1382" s="143" t="b">
        <f t="shared" si="607"/>
        <v>0</v>
      </c>
      <c r="F1382" s="137" t="str">
        <f t="shared" si="608"/>
        <v/>
      </c>
      <c r="G1382" s="138"/>
      <c r="H1382" s="139"/>
      <c r="I1382" s="138"/>
      <c r="J1382" s="139"/>
      <c r="K1382" s="138"/>
      <c r="L1382" s="139"/>
      <c r="M1382" s="140" t="str">
        <f t="shared" si="609"/>
        <v/>
      </c>
      <c r="N1382" s="534"/>
      <c r="O1382" s="534"/>
      <c r="Q1382" s="513">
        <f t="shared" si="610"/>
        <v>0</v>
      </c>
      <c r="R1382" s="499" t="str">
        <f t="shared" si="611"/>
        <v/>
      </c>
      <c r="T1382" s="522">
        <f t="shared" si="594"/>
        <v>0</v>
      </c>
      <c r="U1382" s="523">
        <f t="shared" si="595"/>
        <v>0</v>
      </c>
      <c r="V1382" s="522">
        <f t="shared" si="596"/>
        <v>0</v>
      </c>
      <c r="W1382" s="523">
        <f t="shared" si="597"/>
        <v>0</v>
      </c>
      <c r="X1382" s="522">
        <f t="shared" si="598"/>
        <v>0</v>
      </c>
      <c r="Y1382" s="523">
        <f t="shared" si="599"/>
        <v>0</v>
      </c>
      <c r="AA1382" s="517"/>
      <c r="AB1382" s="517" t="e">
        <f t="shared" si="612"/>
        <v>#VALUE!</v>
      </c>
      <c r="AC1382" s="524"/>
      <c r="AE1382" s="519"/>
      <c r="AF1382" s="519"/>
      <c r="AH1382" s="499" t="str">
        <f t="shared" si="601"/>
        <v/>
      </c>
    </row>
    <row r="1383" spans="1:34" x14ac:dyDescent="0.2">
      <c r="A1383" s="134"/>
      <c r="B1383" s="135" t="str">
        <f t="shared" si="613"/>
        <v/>
      </c>
      <c r="C1383" s="128" t="b">
        <f t="shared" si="606"/>
        <v>0</v>
      </c>
      <c r="D1383" s="136"/>
      <c r="E1383" s="143" t="b">
        <f t="shared" si="607"/>
        <v>0</v>
      </c>
      <c r="F1383" s="137" t="str">
        <f t="shared" si="608"/>
        <v/>
      </c>
      <c r="G1383" s="138"/>
      <c r="H1383" s="139"/>
      <c r="I1383" s="138"/>
      <c r="J1383" s="139"/>
      <c r="K1383" s="138"/>
      <c r="L1383" s="139"/>
      <c r="M1383" s="140" t="str">
        <f t="shared" si="609"/>
        <v/>
      </c>
      <c r="N1383" s="534"/>
      <c r="O1383" s="534"/>
      <c r="Q1383" s="513">
        <f t="shared" si="610"/>
        <v>0</v>
      </c>
      <c r="R1383" s="499" t="str">
        <f t="shared" si="611"/>
        <v/>
      </c>
      <c r="T1383" s="522">
        <f t="shared" si="594"/>
        <v>0</v>
      </c>
      <c r="U1383" s="523">
        <f t="shared" si="595"/>
        <v>0</v>
      </c>
      <c r="V1383" s="522">
        <f t="shared" si="596"/>
        <v>0</v>
      </c>
      <c r="W1383" s="523">
        <f t="shared" si="597"/>
        <v>0</v>
      </c>
      <c r="X1383" s="522">
        <f t="shared" si="598"/>
        <v>0</v>
      </c>
      <c r="Y1383" s="523">
        <f t="shared" si="599"/>
        <v>0</v>
      </c>
      <c r="AA1383" s="517"/>
      <c r="AB1383" s="517" t="e">
        <f t="shared" si="612"/>
        <v>#VALUE!</v>
      </c>
      <c r="AC1383" s="524"/>
      <c r="AE1383" s="519"/>
      <c r="AF1383" s="519"/>
      <c r="AH1383" s="499" t="str">
        <f t="shared" si="601"/>
        <v/>
      </c>
    </row>
    <row r="1384" spans="1:34" x14ac:dyDescent="0.2">
      <c r="A1384" s="134"/>
      <c r="B1384" s="135" t="str">
        <f t="shared" si="613"/>
        <v/>
      </c>
      <c r="C1384" s="128" t="b">
        <f t="shared" si="606"/>
        <v>0</v>
      </c>
      <c r="D1384" s="136"/>
      <c r="E1384" s="143" t="b">
        <f t="shared" si="607"/>
        <v>0</v>
      </c>
      <c r="F1384" s="137" t="str">
        <f t="shared" si="608"/>
        <v/>
      </c>
      <c r="G1384" s="138"/>
      <c r="H1384" s="139"/>
      <c r="I1384" s="138"/>
      <c r="J1384" s="139"/>
      <c r="K1384" s="138"/>
      <c r="L1384" s="139"/>
      <c r="M1384" s="140" t="str">
        <f t="shared" si="609"/>
        <v/>
      </c>
      <c r="N1384" s="534"/>
      <c r="O1384" s="534"/>
      <c r="Q1384" s="513">
        <f t="shared" si="610"/>
        <v>0</v>
      </c>
      <c r="R1384" s="499" t="str">
        <f t="shared" si="611"/>
        <v/>
      </c>
      <c r="T1384" s="522">
        <f t="shared" si="594"/>
        <v>0</v>
      </c>
      <c r="U1384" s="523">
        <f t="shared" si="595"/>
        <v>0</v>
      </c>
      <c r="V1384" s="522">
        <f t="shared" si="596"/>
        <v>0</v>
      </c>
      <c r="W1384" s="523">
        <f t="shared" si="597"/>
        <v>0</v>
      </c>
      <c r="X1384" s="522">
        <f t="shared" si="598"/>
        <v>0</v>
      </c>
      <c r="Y1384" s="523">
        <f t="shared" si="599"/>
        <v>0</v>
      </c>
      <c r="AA1384" s="517"/>
      <c r="AB1384" s="517" t="e">
        <f t="shared" si="612"/>
        <v>#VALUE!</v>
      </c>
      <c r="AC1384" s="524"/>
      <c r="AE1384" s="519"/>
      <c r="AF1384" s="519"/>
      <c r="AH1384" s="499" t="str">
        <f t="shared" si="601"/>
        <v/>
      </c>
    </row>
    <row r="1385" spans="1:34" x14ac:dyDescent="0.2">
      <c r="A1385" s="134"/>
      <c r="B1385" s="135" t="str">
        <f t="shared" si="613"/>
        <v/>
      </c>
      <c r="C1385" s="128" t="b">
        <f t="shared" si="606"/>
        <v>0</v>
      </c>
      <c r="D1385" s="136"/>
      <c r="E1385" s="143" t="b">
        <f t="shared" si="607"/>
        <v>0</v>
      </c>
      <c r="F1385" s="137" t="str">
        <f t="shared" si="608"/>
        <v/>
      </c>
      <c r="G1385" s="138"/>
      <c r="H1385" s="139"/>
      <c r="I1385" s="138"/>
      <c r="J1385" s="139"/>
      <c r="K1385" s="138"/>
      <c r="L1385" s="139"/>
      <c r="M1385" s="140" t="str">
        <f t="shared" si="609"/>
        <v/>
      </c>
      <c r="N1385" s="534"/>
      <c r="O1385" s="534"/>
      <c r="Q1385" s="513">
        <f t="shared" si="610"/>
        <v>0</v>
      </c>
      <c r="R1385" s="499" t="str">
        <f t="shared" si="611"/>
        <v/>
      </c>
      <c r="T1385" s="522">
        <f t="shared" si="594"/>
        <v>0</v>
      </c>
      <c r="U1385" s="523">
        <f t="shared" si="595"/>
        <v>0</v>
      </c>
      <c r="V1385" s="522">
        <f t="shared" si="596"/>
        <v>0</v>
      </c>
      <c r="W1385" s="523">
        <f t="shared" si="597"/>
        <v>0</v>
      </c>
      <c r="X1385" s="522">
        <f t="shared" si="598"/>
        <v>0</v>
      </c>
      <c r="Y1385" s="523">
        <f t="shared" si="599"/>
        <v>0</v>
      </c>
      <c r="AA1385" s="517"/>
      <c r="AB1385" s="517" t="e">
        <f t="shared" si="612"/>
        <v>#VALUE!</v>
      </c>
      <c r="AC1385" s="524"/>
      <c r="AE1385" s="519"/>
      <c r="AF1385" s="519"/>
      <c r="AH1385" s="499" t="str">
        <f t="shared" si="601"/>
        <v/>
      </c>
    </row>
    <row r="1386" spans="1:34" x14ac:dyDescent="0.2">
      <c r="A1386" s="134"/>
      <c r="B1386" s="135" t="str">
        <f t="shared" si="613"/>
        <v/>
      </c>
      <c r="C1386" s="128" t="b">
        <f t="shared" si="606"/>
        <v>0</v>
      </c>
      <c r="D1386" s="136"/>
      <c r="E1386" s="143" t="b">
        <f t="shared" si="607"/>
        <v>0</v>
      </c>
      <c r="F1386" s="137" t="str">
        <f t="shared" si="608"/>
        <v/>
      </c>
      <c r="G1386" s="138"/>
      <c r="H1386" s="139"/>
      <c r="I1386" s="138"/>
      <c r="J1386" s="139"/>
      <c r="K1386" s="138"/>
      <c r="L1386" s="139"/>
      <c r="M1386" s="140" t="str">
        <f t="shared" si="609"/>
        <v/>
      </c>
      <c r="N1386" s="534"/>
      <c r="O1386" s="534"/>
      <c r="Q1386" s="513">
        <f t="shared" si="610"/>
        <v>0</v>
      </c>
      <c r="R1386" s="499" t="str">
        <f t="shared" si="611"/>
        <v/>
      </c>
      <c r="T1386" s="522">
        <f t="shared" si="594"/>
        <v>0</v>
      </c>
      <c r="U1386" s="523">
        <f t="shared" si="595"/>
        <v>0</v>
      </c>
      <c r="V1386" s="522">
        <f t="shared" si="596"/>
        <v>0</v>
      </c>
      <c r="W1386" s="523">
        <f t="shared" si="597"/>
        <v>0</v>
      </c>
      <c r="X1386" s="522">
        <f t="shared" si="598"/>
        <v>0</v>
      </c>
      <c r="Y1386" s="523">
        <f t="shared" si="599"/>
        <v>0</v>
      </c>
      <c r="AA1386" s="517"/>
      <c r="AB1386" s="517" t="e">
        <f t="shared" si="612"/>
        <v>#VALUE!</v>
      </c>
      <c r="AC1386" s="524"/>
      <c r="AE1386" s="519"/>
      <c r="AF1386" s="519"/>
      <c r="AH1386" s="499" t="str">
        <f t="shared" si="601"/>
        <v/>
      </c>
    </row>
    <row r="1387" spans="1:34" x14ac:dyDescent="0.2">
      <c r="A1387" s="134"/>
      <c r="B1387" s="135" t="str">
        <f t="shared" si="613"/>
        <v/>
      </c>
      <c r="C1387" s="128" t="b">
        <f t="shared" si="606"/>
        <v>0</v>
      </c>
      <c r="D1387" s="136"/>
      <c r="E1387" s="143" t="b">
        <f t="shared" si="607"/>
        <v>0</v>
      </c>
      <c r="F1387" s="137" t="str">
        <f t="shared" si="608"/>
        <v/>
      </c>
      <c r="G1387" s="138"/>
      <c r="H1387" s="139"/>
      <c r="I1387" s="138"/>
      <c r="J1387" s="139"/>
      <c r="K1387" s="138"/>
      <c r="L1387" s="139"/>
      <c r="M1387" s="140" t="str">
        <f t="shared" si="609"/>
        <v/>
      </c>
      <c r="N1387" s="534"/>
      <c r="O1387" s="534"/>
      <c r="Q1387" s="513">
        <f t="shared" si="610"/>
        <v>0</v>
      </c>
      <c r="R1387" s="499" t="str">
        <f t="shared" si="611"/>
        <v/>
      </c>
      <c r="T1387" s="522">
        <f t="shared" si="594"/>
        <v>0</v>
      </c>
      <c r="U1387" s="523">
        <f t="shared" si="595"/>
        <v>0</v>
      </c>
      <c r="V1387" s="522">
        <f t="shared" si="596"/>
        <v>0</v>
      </c>
      <c r="W1387" s="523">
        <f t="shared" si="597"/>
        <v>0</v>
      </c>
      <c r="X1387" s="522">
        <f t="shared" si="598"/>
        <v>0</v>
      </c>
      <c r="Y1387" s="523">
        <f t="shared" si="599"/>
        <v>0</v>
      </c>
      <c r="AA1387" s="517"/>
      <c r="AB1387" s="517" t="e">
        <f t="shared" si="612"/>
        <v>#VALUE!</v>
      </c>
      <c r="AC1387" s="524"/>
      <c r="AE1387" s="519"/>
      <c r="AF1387" s="519"/>
      <c r="AH1387" s="499" t="str">
        <f t="shared" si="601"/>
        <v/>
      </c>
    </row>
    <row r="1388" spans="1:34" x14ac:dyDescent="0.2">
      <c r="A1388" s="134"/>
      <c r="B1388" s="135" t="str">
        <f t="shared" si="613"/>
        <v/>
      </c>
      <c r="C1388" s="128" t="b">
        <f t="shared" si="606"/>
        <v>0</v>
      </c>
      <c r="D1388" s="136"/>
      <c r="E1388" s="143" t="b">
        <f t="shared" si="607"/>
        <v>0</v>
      </c>
      <c r="F1388" s="137" t="str">
        <f t="shared" si="608"/>
        <v/>
      </c>
      <c r="G1388" s="138"/>
      <c r="H1388" s="139"/>
      <c r="I1388" s="138"/>
      <c r="J1388" s="139"/>
      <c r="K1388" s="138"/>
      <c r="L1388" s="139"/>
      <c r="M1388" s="140" t="str">
        <f t="shared" si="609"/>
        <v/>
      </c>
      <c r="N1388" s="534"/>
      <c r="O1388" s="534"/>
      <c r="Q1388" s="513">
        <f t="shared" si="610"/>
        <v>0</v>
      </c>
      <c r="R1388" s="499" t="str">
        <f t="shared" si="611"/>
        <v/>
      </c>
      <c r="T1388" s="522">
        <f t="shared" si="594"/>
        <v>0</v>
      </c>
      <c r="U1388" s="523">
        <f t="shared" si="595"/>
        <v>0</v>
      </c>
      <c r="V1388" s="522">
        <f t="shared" si="596"/>
        <v>0</v>
      </c>
      <c r="W1388" s="523">
        <f t="shared" si="597"/>
        <v>0</v>
      </c>
      <c r="X1388" s="522">
        <f t="shared" si="598"/>
        <v>0</v>
      </c>
      <c r="Y1388" s="523">
        <f t="shared" si="599"/>
        <v>0</v>
      </c>
      <c r="AA1388" s="517"/>
      <c r="AB1388" s="517" t="e">
        <f t="shared" si="612"/>
        <v>#VALUE!</v>
      </c>
      <c r="AC1388" s="524"/>
      <c r="AE1388" s="519"/>
      <c r="AF1388" s="519"/>
      <c r="AH1388" s="499" t="str">
        <f t="shared" si="601"/>
        <v/>
      </c>
    </row>
    <row r="1389" spans="1:34" ht="13.5" thickBot="1" x14ac:dyDescent="0.25">
      <c r="A1389" s="179"/>
      <c r="B1389" s="135" t="str">
        <f t="shared" si="613"/>
        <v/>
      </c>
      <c r="C1389" s="128" t="b">
        <f t="shared" si="606"/>
        <v>0</v>
      </c>
      <c r="D1389" s="180"/>
      <c r="E1389" s="143" t="b">
        <f t="shared" si="607"/>
        <v>0</v>
      </c>
      <c r="F1389" s="137" t="str">
        <f t="shared" si="608"/>
        <v/>
      </c>
      <c r="G1389" s="138"/>
      <c r="H1389" s="139"/>
      <c r="I1389" s="138"/>
      <c r="J1389" s="139"/>
      <c r="K1389" s="138"/>
      <c r="L1389" s="139"/>
      <c r="M1389" s="140" t="str">
        <f t="shared" si="609"/>
        <v/>
      </c>
      <c r="N1389" s="534"/>
      <c r="O1389" s="534"/>
      <c r="Q1389" s="513">
        <f t="shared" si="610"/>
        <v>0</v>
      </c>
      <c r="R1389" s="499" t="str">
        <f t="shared" si="611"/>
        <v/>
      </c>
      <c r="T1389" s="522">
        <f t="shared" si="594"/>
        <v>0</v>
      </c>
      <c r="U1389" s="523">
        <f t="shared" si="595"/>
        <v>0</v>
      </c>
      <c r="V1389" s="522">
        <f t="shared" si="596"/>
        <v>0</v>
      </c>
      <c r="W1389" s="523">
        <f t="shared" si="597"/>
        <v>0</v>
      </c>
      <c r="X1389" s="522">
        <f t="shared" si="598"/>
        <v>0</v>
      </c>
      <c r="Y1389" s="523">
        <f t="shared" si="599"/>
        <v>0</v>
      </c>
      <c r="AA1389" s="517"/>
      <c r="AB1389" s="517" t="e">
        <f t="shared" si="612"/>
        <v>#VALUE!</v>
      </c>
      <c r="AC1389" s="524"/>
      <c r="AE1389" s="519"/>
      <c r="AF1389" s="519"/>
      <c r="AH1389" s="499" t="str">
        <f t="shared" si="601"/>
        <v/>
      </c>
    </row>
    <row r="1390" spans="1:34" ht="14.25" thickTop="1" thickBot="1" x14ac:dyDescent="0.25">
      <c r="A1390" s="170"/>
      <c r="B1390" s="171"/>
      <c r="C1390" s="172"/>
      <c r="D1390" s="173"/>
      <c r="E1390" s="173"/>
      <c r="F1390" s="174"/>
      <c r="G1390" s="175"/>
      <c r="H1390" s="175"/>
      <c r="I1390" s="175"/>
      <c r="J1390" s="175"/>
      <c r="K1390" s="175"/>
      <c r="L1390" s="175"/>
      <c r="M1390" s="176" t="str">
        <f>IF(SUM(G1390:L1390)&gt;0.00001,M1389+G1390-H1390+K1390-L1390,"")</f>
        <v/>
      </c>
      <c r="N1390" s="534"/>
      <c r="O1390" s="534"/>
      <c r="Q1390" s="513"/>
      <c r="T1390" s="522">
        <f t="shared" si="594"/>
        <v>0</v>
      </c>
      <c r="U1390" s="523">
        <f t="shared" si="595"/>
        <v>0</v>
      </c>
      <c r="V1390" s="522">
        <f t="shared" si="596"/>
        <v>0</v>
      </c>
      <c r="W1390" s="523">
        <f t="shared" si="597"/>
        <v>0</v>
      </c>
      <c r="X1390" s="522">
        <f t="shared" si="598"/>
        <v>0</v>
      </c>
      <c r="Y1390" s="523">
        <f t="shared" si="599"/>
        <v>0</v>
      </c>
      <c r="AA1390" s="517"/>
      <c r="AB1390" s="517"/>
      <c r="AC1390" s="530"/>
      <c r="AE1390" s="519"/>
      <c r="AF1390" s="519"/>
      <c r="AH1390" s="499" t="str">
        <f t="shared" si="601"/>
        <v/>
      </c>
    </row>
    <row r="1391" spans="1:34" ht="13.5" thickTop="1" x14ac:dyDescent="0.2">
      <c r="A1391" s="702" t="s">
        <v>15</v>
      </c>
      <c r="B1391" s="703"/>
      <c r="C1391" s="703"/>
      <c r="D1391" s="703"/>
      <c r="E1391" s="703"/>
      <c r="F1391" s="703"/>
      <c r="G1391" s="708" t="s">
        <v>9</v>
      </c>
      <c r="H1391" s="708"/>
      <c r="I1391" s="697" t="str">
        <f>I8</f>
        <v>BANCA XXXX</v>
      </c>
      <c r="J1391" s="698"/>
      <c r="K1391" s="696" t="str">
        <f>K8</f>
        <v>BANCA Agricola pop</v>
      </c>
      <c r="L1391" s="696"/>
      <c r="M1391" s="692" t="s">
        <v>7</v>
      </c>
      <c r="N1391" s="505"/>
      <c r="O1391" s="505"/>
      <c r="Q1391" s="513"/>
      <c r="T1391" s="522" t="str">
        <f t="shared" si="594"/>
        <v>C A S S A</v>
      </c>
      <c r="U1391" s="523">
        <f t="shared" si="595"/>
        <v>0</v>
      </c>
      <c r="V1391" s="522" t="str">
        <f t="shared" si="596"/>
        <v>BANCA XXXX</v>
      </c>
      <c r="W1391" s="523">
        <f t="shared" si="597"/>
        <v>0</v>
      </c>
      <c r="X1391" s="522" t="str">
        <f t="shared" si="598"/>
        <v>BANCA Agricola pop</v>
      </c>
      <c r="Y1391" s="523">
        <f t="shared" si="599"/>
        <v>0</v>
      </c>
      <c r="AA1391" s="517"/>
      <c r="AB1391" s="517"/>
      <c r="AC1391" s="530"/>
      <c r="AE1391" s="519"/>
      <c r="AF1391" s="519"/>
      <c r="AH1391" s="499" t="str">
        <f t="shared" si="601"/>
        <v/>
      </c>
    </row>
    <row r="1392" spans="1:34" x14ac:dyDescent="0.2">
      <c r="A1392" s="704"/>
      <c r="B1392" s="705"/>
      <c r="C1392" s="705"/>
      <c r="D1392" s="705"/>
      <c r="E1392" s="705"/>
      <c r="F1392" s="705"/>
      <c r="G1392" s="152" t="s">
        <v>2</v>
      </c>
      <c r="H1392" s="152" t="s">
        <v>3</v>
      </c>
      <c r="I1392" s="152" t="s">
        <v>2</v>
      </c>
      <c r="J1392" s="152" t="s">
        <v>3</v>
      </c>
      <c r="K1392" s="152" t="s">
        <v>2</v>
      </c>
      <c r="L1392" s="152" t="s">
        <v>3</v>
      </c>
      <c r="M1392" s="693"/>
      <c r="N1392" s="505"/>
      <c r="O1392" s="505"/>
      <c r="Q1392" s="513"/>
      <c r="T1392" s="522" t="str">
        <f t="shared" si="594"/>
        <v>ENTRATE</v>
      </c>
      <c r="U1392" s="523" t="str">
        <f t="shared" si="595"/>
        <v>USCITE</v>
      </c>
      <c r="V1392" s="522" t="str">
        <f t="shared" si="596"/>
        <v>ENTRATE</v>
      </c>
      <c r="W1392" s="523" t="str">
        <f t="shared" si="597"/>
        <v>USCITE</v>
      </c>
      <c r="X1392" s="522" t="str">
        <f t="shared" si="598"/>
        <v>ENTRATE</v>
      </c>
      <c r="Y1392" s="523" t="str">
        <f t="shared" si="599"/>
        <v>USCITE</v>
      </c>
      <c r="AA1392" s="517"/>
      <c r="AB1392" s="517"/>
      <c r="AC1392" s="530"/>
      <c r="AE1392" s="519"/>
      <c r="AF1392" s="519"/>
      <c r="AH1392" s="499" t="str">
        <f t="shared" si="601"/>
        <v/>
      </c>
    </row>
    <row r="1393" spans="1:34" x14ac:dyDescent="0.2">
      <c r="A1393" s="694" t="s">
        <v>12</v>
      </c>
      <c r="B1393" s="695"/>
      <c r="C1393" s="695"/>
      <c r="D1393" s="695"/>
      <c r="E1393" s="695"/>
      <c r="F1393" s="695"/>
      <c r="G1393" s="153">
        <f t="shared" ref="G1393:L1393" si="614">SUM(G1364:G1389)</f>
        <v>0</v>
      </c>
      <c r="H1393" s="153">
        <f t="shared" si="614"/>
        <v>0</v>
      </c>
      <c r="I1393" s="153">
        <f t="shared" si="614"/>
        <v>0</v>
      </c>
      <c r="J1393" s="153">
        <f t="shared" si="614"/>
        <v>0</v>
      </c>
      <c r="K1393" s="153">
        <f t="shared" si="614"/>
        <v>0</v>
      </c>
      <c r="L1393" s="153">
        <f t="shared" si="614"/>
        <v>0</v>
      </c>
      <c r="M1393" s="154">
        <f>G1393-H1393+I1393-J1393+K1393-L1393</f>
        <v>0</v>
      </c>
      <c r="N1393" s="534"/>
      <c r="O1393" s="534"/>
      <c r="Q1393" s="513"/>
      <c r="T1393" s="522">
        <f t="shared" si="594"/>
        <v>0</v>
      </c>
      <c r="U1393" s="523">
        <f t="shared" si="595"/>
        <v>0</v>
      </c>
      <c r="V1393" s="522">
        <f t="shared" si="596"/>
        <v>0</v>
      </c>
      <c r="W1393" s="523">
        <f t="shared" si="597"/>
        <v>0</v>
      </c>
      <c r="X1393" s="522">
        <f t="shared" si="598"/>
        <v>0</v>
      </c>
      <c r="Y1393" s="523">
        <f t="shared" si="599"/>
        <v>0</v>
      </c>
      <c r="AA1393" s="517"/>
      <c r="AB1393" s="517"/>
      <c r="AC1393" s="530"/>
      <c r="AE1393" s="519"/>
      <c r="AF1393" s="519"/>
      <c r="AH1393" s="499" t="str">
        <f t="shared" si="601"/>
        <v/>
      </c>
    </row>
    <row r="1394" spans="1:34" x14ac:dyDescent="0.2">
      <c r="A1394" s="694" t="s">
        <v>14</v>
      </c>
      <c r="B1394" s="695"/>
      <c r="C1394" s="695"/>
      <c r="D1394" s="695"/>
      <c r="E1394" s="695"/>
      <c r="F1394" s="695"/>
      <c r="G1394" s="153">
        <f t="shared" ref="G1394:M1394" si="615">G1362</f>
        <v>434.24</v>
      </c>
      <c r="H1394" s="153">
        <f t="shared" si="615"/>
        <v>0</v>
      </c>
      <c r="I1394" s="153">
        <f t="shared" si="615"/>
        <v>17740.45</v>
      </c>
      <c r="J1394" s="153">
        <f t="shared" si="615"/>
        <v>29.94</v>
      </c>
      <c r="K1394" s="153">
        <f t="shared" si="615"/>
        <v>95.99</v>
      </c>
      <c r="L1394" s="153">
        <f t="shared" si="615"/>
        <v>0</v>
      </c>
      <c r="M1394" s="154">
        <f t="shared" si="615"/>
        <v>18240.740000000005</v>
      </c>
      <c r="N1394" s="534"/>
      <c r="O1394" s="534"/>
      <c r="Q1394" s="513"/>
      <c r="T1394" s="522">
        <f t="shared" si="594"/>
        <v>434.24</v>
      </c>
      <c r="U1394" s="523">
        <f t="shared" si="595"/>
        <v>0</v>
      </c>
      <c r="V1394" s="522">
        <f t="shared" si="596"/>
        <v>17740.45</v>
      </c>
      <c r="W1394" s="523">
        <f t="shared" si="597"/>
        <v>29.94</v>
      </c>
      <c r="X1394" s="522">
        <f t="shared" si="598"/>
        <v>95.99</v>
      </c>
      <c r="Y1394" s="523">
        <f t="shared" si="599"/>
        <v>0</v>
      </c>
      <c r="AA1394" s="517"/>
      <c r="AB1394" s="517"/>
      <c r="AC1394" s="530"/>
      <c r="AE1394" s="519"/>
      <c r="AF1394" s="519"/>
      <c r="AH1394" s="499" t="str">
        <f t="shared" si="601"/>
        <v/>
      </c>
    </row>
    <row r="1395" spans="1:34" x14ac:dyDescent="0.2">
      <c r="A1395" s="700" t="s">
        <v>13</v>
      </c>
      <c r="B1395" s="701"/>
      <c r="C1395" s="701"/>
      <c r="D1395" s="701"/>
      <c r="E1395" s="701"/>
      <c r="F1395" s="701"/>
      <c r="G1395" s="153">
        <f t="shared" ref="G1395:M1395" si="616">G1393+G1394</f>
        <v>434.24</v>
      </c>
      <c r="H1395" s="153">
        <f t="shared" si="616"/>
        <v>0</v>
      </c>
      <c r="I1395" s="153">
        <f t="shared" si="616"/>
        <v>17740.45</v>
      </c>
      <c r="J1395" s="153">
        <f t="shared" si="616"/>
        <v>29.94</v>
      </c>
      <c r="K1395" s="153">
        <f t="shared" si="616"/>
        <v>95.99</v>
      </c>
      <c r="L1395" s="153">
        <f t="shared" si="616"/>
        <v>0</v>
      </c>
      <c r="M1395" s="154">
        <f t="shared" si="616"/>
        <v>18240.740000000005</v>
      </c>
      <c r="N1395" s="534"/>
      <c r="O1395" s="534"/>
      <c r="Q1395" s="513"/>
      <c r="T1395" s="522">
        <f t="shared" ref="T1395:T1458" si="617">IF(R1395="ee",G1395,IF(R1395="-u",G1395,IF(R1395="",G1395,IF(R1395="ra",G1395,IF(R1395="pr",G1395,"")))))</f>
        <v>434.24</v>
      </c>
      <c r="U1395" s="523">
        <f t="shared" ref="U1395:U1458" si="618">IF(R1395="uu",H1395,IF(R1395="-e",H1395,IF(R1395="",H1395,IF(R1395="rp",H1395,IF(R1395="ve",H1395,"")))))</f>
        <v>0</v>
      </c>
      <c r="V1395" s="522">
        <f t="shared" ref="V1395:V1458" si="619">IF(R1395="ee",I1395,IF(R1395="-u",I1395,IF(R1395="",I1395,IF(R1395="ra",I1395,IF(R1395="ve",I1395,"")))))</f>
        <v>17740.45</v>
      </c>
      <c r="W1395" s="523">
        <f t="shared" ref="W1395:W1458" si="620">IF(R1395="uu",J1395,IF(R1395="-e",J1395,IF(R1395="",J1395,IF(R1395="rp",J1395,IF(R1395="pr",J1395,"")))))</f>
        <v>29.94</v>
      </c>
      <c r="X1395" s="522">
        <f t="shared" ref="X1395:X1458" si="621">IF(R1395="ee",K1395,IF(R1395="-u",K1395,IF(R1395="",K1395,IF(R1395="ra",K1395,IF(R1395="ve",K1395,"")))))</f>
        <v>95.99</v>
      </c>
      <c r="Y1395" s="523">
        <f t="shared" ref="Y1395:Y1458" si="622">IF(R1395="uu",L1395,IF(R1395="-e",L1395,IF(R1395="",L1395,IF(R1395="rp",L1395,IF(R1395="pr",L1395,"")))))</f>
        <v>0</v>
      </c>
      <c r="AA1395" s="517"/>
      <c r="AB1395" s="517"/>
      <c r="AC1395" s="530"/>
      <c r="AE1395" s="519"/>
      <c r="AF1395" s="519"/>
      <c r="AH1395" s="499" t="str">
        <f t="shared" ref="AH1395:AH1458" si="623">LEFT($AC1395,4)</f>
        <v/>
      </c>
    </row>
    <row r="1396" spans="1:34" ht="13.5" thickBot="1" x14ac:dyDescent="0.25">
      <c r="A1396" s="706" t="s">
        <v>16</v>
      </c>
      <c r="B1396" s="707"/>
      <c r="C1396" s="707"/>
      <c r="D1396" s="707"/>
      <c r="E1396" s="707"/>
      <c r="F1396" s="707"/>
      <c r="G1396" s="699">
        <f>G1395-H1395</f>
        <v>434.24</v>
      </c>
      <c r="H1396" s="699"/>
      <c r="I1396" s="699">
        <f>I1395-J1395</f>
        <v>17710.510000000002</v>
      </c>
      <c r="J1396" s="699"/>
      <c r="K1396" s="699">
        <f>K1395-L1395</f>
        <v>95.99</v>
      </c>
      <c r="L1396" s="699"/>
      <c r="M1396" s="155">
        <f>G1396+I1396+K1396</f>
        <v>18240.740000000005</v>
      </c>
      <c r="N1396" s="536"/>
      <c r="O1396" s="536"/>
      <c r="Q1396" s="513"/>
      <c r="T1396" s="522">
        <f t="shared" si="617"/>
        <v>434.24</v>
      </c>
      <c r="U1396" s="523">
        <f t="shared" si="618"/>
        <v>0</v>
      </c>
      <c r="V1396" s="522">
        <f t="shared" si="619"/>
        <v>17710.510000000002</v>
      </c>
      <c r="W1396" s="523">
        <f t="shared" si="620"/>
        <v>0</v>
      </c>
      <c r="X1396" s="522">
        <f t="shared" si="621"/>
        <v>95.99</v>
      </c>
      <c r="Y1396" s="523">
        <f t="shared" si="622"/>
        <v>0</v>
      </c>
      <c r="AA1396" s="517"/>
      <c r="AB1396" s="517"/>
      <c r="AC1396" s="530"/>
      <c r="AE1396" s="519"/>
      <c r="AF1396" s="519"/>
      <c r="AH1396" s="499" t="str">
        <f t="shared" si="623"/>
        <v/>
      </c>
    </row>
    <row r="1397" spans="1:34" ht="13.5" thickTop="1" x14ac:dyDescent="0.2">
      <c r="A1397" s="160"/>
      <c r="B1397" s="156" t="str">
        <f>IF(Q1397&gt;0.00001,B1389+1,"")</f>
        <v/>
      </c>
      <c r="C1397" s="128" t="b">
        <f t="shared" ref="C1397:C1422" si="624">IF(G1397+I1397+K1397&gt;0,"e",IF(H1397+J1397+L1397&gt;0,"u",IF(G1397+H1397+I1397+J1397+K1397+L1397&lt;0,"")))</f>
        <v>0</v>
      </c>
      <c r="D1397" s="161"/>
      <c r="E1397" s="143" t="b">
        <f t="shared" ref="E1397:E1422" si="625">IF(Q1397&gt;0.0001,1)</f>
        <v>0</v>
      </c>
      <c r="F1397" s="137" t="str">
        <f t="shared" ref="F1397:F1422" si="626">AH1397</f>
        <v/>
      </c>
      <c r="G1397" s="157"/>
      <c r="H1397" s="158"/>
      <c r="I1397" s="157"/>
      <c r="J1397" s="158"/>
      <c r="K1397" s="157"/>
      <c r="L1397" s="158"/>
      <c r="M1397" s="159" t="str">
        <f t="shared" ref="M1397:M1422" si="627">IF(SUM(G1397:L1397)&gt;0.00001,M1396+G1397-H1397+I1397-J1397+K1397-L1397,"")</f>
        <v/>
      </c>
      <c r="N1397" s="534"/>
      <c r="O1397" s="534"/>
      <c r="Q1397" s="513">
        <f t="shared" ref="Q1397:Q1422" si="628">SUM(G1397:L1397)</f>
        <v>0</v>
      </c>
      <c r="R1397" s="499" t="str">
        <f t="shared" ref="R1397:R1422" si="629">LEFT(F1397,2)</f>
        <v/>
      </c>
      <c r="T1397" s="522">
        <f t="shared" si="617"/>
        <v>0</v>
      </c>
      <c r="U1397" s="523">
        <f t="shared" si="618"/>
        <v>0</v>
      </c>
      <c r="V1397" s="522">
        <f t="shared" si="619"/>
        <v>0</v>
      </c>
      <c r="W1397" s="523">
        <f t="shared" si="620"/>
        <v>0</v>
      </c>
      <c r="X1397" s="522">
        <f t="shared" si="621"/>
        <v>0</v>
      </c>
      <c r="Y1397" s="523">
        <f t="shared" si="622"/>
        <v>0</v>
      </c>
      <c r="AA1397" s="517"/>
      <c r="AB1397" s="517" t="e">
        <f t="shared" ref="AB1397:AB1422" si="630">$AA$11+M1397</f>
        <v>#VALUE!</v>
      </c>
      <c r="AC1397" s="524"/>
      <c r="AE1397" s="519"/>
      <c r="AF1397" s="519"/>
      <c r="AH1397" s="499" t="str">
        <f t="shared" si="623"/>
        <v/>
      </c>
    </row>
    <row r="1398" spans="1:34" x14ac:dyDescent="0.2">
      <c r="A1398" s="134"/>
      <c r="B1398" s="135" t="str">
        <f t="shared" ref="B1398:B1422" si="631">IF(Q1398&gt;0.00001,B1397+1,"")</f>
        <v/>
      </c>
      <c r="C1398" s="128" t="b">
        <f t="shared" si="624"/>
        <v>0</v>
      </c>
      <c r="D1398" s="136"/>
      <c r="E1398" s="143" t="b">
        <f t="shared" si="625"/>
        <v>0</v>
      </c>
      <c r="F1398" s="137" t="str">
        <f t="shared" si="626"/>
        <v/>
      </c>
      <c r="G1398" s="138"/>
      <c r="H1398" s="139"/>
      <c r="I1398" s="138"/>
      <c r="J1398" s="139"/>
      <c r="K1398" s="138"/>
      <c r="L1398" s="139"/>
      <c r="M1398" s="140" t="str">
        <f t="shared" si="627"/>
        <v/>
      </c>
      <c r="N1398" s="534"/>
      <c r="O1398" s="534"/>
      <c r="Q1398" s="513">
        <f t="shared" si="628"/>
        <v>0</v>
      </c>
      <c r="R1398" s="499" t="str">
        <f t="shared" si="629"/>
        <v/>
      </c>
      <c r="T1398" s="522">
        <f t="shared" si="617"/>
        <v>0</v>
      </c>
      <c r="U1398" s="523">
        <f t="shared" si="618"/>
        <v>0</v>
      </c>
      <c r="V1398" s="522">
        <f t="shared" si="619"/>
        <v>0</v>
      </c>
      <c r="W1398" s="523">
        <f t="shared" si="620"/>
        <v>0</v>
      </c>
      <c r="X1398" s="522">
        <f t="shared" si="621"/>
        <v>0</v>
      </c>
      <c r="Y1398" s="523">
        <f t="shared" si="622"/>
        <v>0</v>
      </c>
      <c r="AA1398" s="517"/>
      <c r="AB1398" s="517" t="e">
        <f t="shared" si="630"/>
        <v>#VALUE!</v>
      </c>
      <c r="AC1398" s="524"/>
      <c r="AE1398" s="519"/>
      <c r="AF1398" s="519"/>
      <c r="AH1398" s="499" t="str">
        <f t="shared" si="623"/>
        <v/>
      </c>
    </row>
    <row r="1399" spans="1:34" x14ac:dyDescent="0.2">
      <c r="A1399" s="134"/>
      <c r="B1399" s="135" t="str">
        <f t="shared" si="631"/>
        <v/>
      </c>
      <c r="C1399" s="128" t="b">
        <f t="shared" si="624"/>
        <v>0</v>
      </c>
      <c r="D1399" s="136"/>
      <c r="E1399" s="143" t="b">
        <f t="shared" si="625"/>
        <v>0</v>
      </c>
      <c r="F1399" s="137" t="str">
        <f t="shared" si="626"/>
        <v/>
      </c>
      <c r="G1399" s="138"/>
      <c r="H1399" s="139"/>
      <c r="I1399" s="138"/>
      <c r="J1399" s="139"/>
      <c r="K1399" s="138"/>
      <c r="L1399" s="139"/>
      <c r="M1399" s="140" t="str">
        <f t="shared" si="627"/>
        <v/>
      </c>
      <c r="N1399" s="534"/>
      <c r="O1399" s="534"/>
      <c r="Q1399" s="513">
        <f t="shared" si="628"/>
        <v>0</v>
      </c>
      <c r="R1399" s="499" t="str">
        <f t="shared" si="629"/>
        <v/>
      </c>
      <c r="T1399" s="522">
        <f t="shared" si="617"/>
        <v>0</v>
      </c>
      <c r="U1399" s="523">
        <f t="shared" si="618"/>
        <v>0</v>
      </c>
      <c r="V1399" s="522">
        <f t="shared" si="619"/>
        <v>0</v>
      </c>
      <c r="W1399" s="523">
        <f t="shared" si="620"/>
        <v>0</v>
      </c>
      <c r="X1399" s="522">
        <f t="shared" si="621"/>
        <v>0</v>
      </c>
      <c r="Y1399" s="523">
        <f t="shared" si="622"/>
        <v>0</v>
      </c>
      <c r="AA1399" s="517"/>
      <c r="AB1399" s="517" t="e">
        <f t="shared" si="630"/>
        <v>#VALUE!</v>
      </c>
      <c r="AC1399" s="524"/>
      <c r="AE1399" s="519"/>
      <c r="AF1399" s="519"/>
      <c r="AH1399" s="499" t="str">
        <f t="shared" si="623"/>
        <v/>
      </c>
    </row>
    <row r="1400" spans="1:34" x14ac:dyDescent="0.2">
      <c r="A1400" s="134"/>
      <c r="B1400" s="135" t="str">
        <f t="shared" si="631"/>
        <v/>
      </c>
      <c r="C1400" s="128" t="b">
        <f t="shared" si="624"/>
        <v>0</v>
      </c>
      <c r="D1400" s="136"/>
      <c r="E1400" s="143" t="b">
        <f t="shared" si="625"/>
        <v>0</v>
      </c>
      <c r="F1400" s="137" t="str">
        <f t="shared" si="626"/>
        <v/>
      </c>
      <c r="G1400" s="138"/>
      <c r="H1400" s="139"/>
      <c r="I1400" s="138"/>
      <c r="J1400" s="139"/>
      <c r="K1400" s="138"/>
      <c r="L1400" s="139"/>
      <c r="M1400" s="140" t="str">
        <f t="shared" si="627"/>
        <v/>
      </c>
      <c r="N1400" s="534"/>
      <c r="O1400" s="534"/>
      <c r="Q1400" s="513">
        <f t="shared" si="628"/>
        <v>0</v>
      </c>
      <c r="R1400" s="499" t="str">
        <f t="shared" si="629"/>
        <v/>
      </c>
      <c r="T1400" s="522">
        <f t="shared" si="617"/>
        <v>0</v>
      </c>
      <c r="U1400" s="523">
        <f t="shared" si="618"/>
        <v>0</v>
      </c>
      <c r="V1400" s="522">
        <f t="shared" si="619"/>
        <v>0</v>
      </c>
      <c r="W1400" s="523">
        <f t="shared" si="620"/>
        <v>0</v>
      </c>
      <c r="X1400" s="522">
        <f t="shared" si="621"/>
        <v>0</v>
      </c>
      <c r="Y1400" s="523">
        <f t="shared" si="622"/>
        <v>0</v>
      </c>
      <c r="AA1400" s="517"/>
      <c r="AB1400" s="517" t="e">
        <f t="shared" si="630"/>
        <v>#VALUE!</v>
      </c>
      <c r="AC1400" s="524"/>
      <c r="AE1400" s="519"/>
      <c r="AF1400" s="519"/>
      <c r="AH1400" s="499" t="str">
        <f t="shared" si="623"/>
        <v/>
      </c>
    </row>
    <row r="1401" spans="1:34" x14ac:dyDescent="0.2">
      <c r="A1401" s="134"/>
      <c r="B1401" s="135" t="str">
        <f t="shared" si="631"/>
        <v/>
      </c>
      <c r="C1401" s="128" t="b">
        <f t="shared" si="624"/>
        <v>0</v>
      </c>
      <c r="D1401" s="136"/>
      <c r="E1401" s="143" t="b">
        <f t="shared" si="625"/>
        <v>0</v>
      </c>
      <c r="F1401" s="137" t="str">
        <f t="shared" si="626"/>
        <v/>
      </c>
      <c r="G1401" s="138"/>
      <c r="H1401" s="139"/>
      <c r="I1401" s="138"/>
      <c r="J1401" s="139"/>
      <c r="K1401" s="138"/>
      <c r="L1401" s="139"/>
      <c r="M1401" s="140" t="str">
        <f t="shared" si="627"/>
        <v/>
      </c>
      <c r="N1401" s="534"/>
      <c r="O1401" s="534"/>
      <c r="Q1401" s="513">
        <f t="shared" si="628"/>
        <v>0</v>
      </c>
      <c r="R1401" s="499" t="str">
        <f t="shared" si="629"/>
        <v/>
      </c>
      <c r="T1401" s="522">
        <f t="shared" si="617"/>
        <v>0</v>
      </c>
      <c r="U1401" s="523">
        <f t="shared" si="618"/>
        <v>0</v>
      </c>
      <c r="V1401" s="522">
        <f t="shared" si="619"/>
        <v>0</v>
      </c>
      <c r="W1401" s="523">
        <f t="shared" si="620"/>
        <v>0</v>
      </c>
      <c r="X1401" s="522">
        <f t="shared" si="621"/>
        <v>0</v>
      </c>
      <c r="Y1401" s="523">
        <f t="shared" si="622"/>
        <v>0</v>
      </c>
      <c r="AA1401" s="517"/>
      <c r="AB1401" s="517" t="e">
        <f t="shared" si="630"/>
        <v>#VALUE!</v>
      </c>
      <c r="AC1401" s="524"/>
      <c r="AE1401" s="519"/>
      <c r="AF1401" s="519"/>
      <c r="AH1401" s="499" t="str">
        <f t="shared" si="623"/>
        <v/>
      </c>
    </row>
    <row r="1402" spans="1:34" x14ac:dyDescent="0.2">
      <c r="A1402" s="134"/>
      <c r="B1402" s="135" t="str">
        <f t="shared" si="631"/>
        <v/>
      </c>
      <c r="C1402" s="128" t="b">
        <f t="shared" si="624"/>
        <v>0</v>
      </c>
      <c r="D1402" s="136"/>
      <c r="E1402" s="143" t="b">
        <f t="shared" si="625"/>
        <v>0</v>
      </c>
      <c r="F1402" s="137" t="str">
        <f t="shared" si="626"/>
        <v/>
      </c>
      <c r="G1402" s="138"/>
      <c r="H1402" s="139"/>
      <c r="I1402" s="138"/>
      <c r="J1402" s="139"/>
      <c r="K1402" s="138"/>
      <c r="L1402" s="139"/>
      <c r="M1402" s="140" t="str">
        <f t="shared" si="627"/>
        <v/>
      </c>
      <c r="N1402" s="534"/>
      <c r="O1402" s="534"/>
      <c r="Q1402" s="513">
        <f t="shared" si="628"/>
        <v>0</v>
      </c>
      <c r="R1402" s="499" t="str">
        <f t="shared" si="629"/>
        <v/>
      </c>
      <c r="T1402" s="522">
        <f t="shared" si="617"/>
        <v>0</v>
      </c>
      <c r="U1402" s="523">
        <f t="shared" si="618"/>
        <v>0</v>
      </c>
      <c r="V1402" s="522">
        <f t="shared" si="619"/>
        <v>0</v>
      </c>
      <c r="W1402" s="523">
        <f t="shared" si="620"/>
        <v>0</v>
      </c>
      <c r="X1402" s="522">
        <f t="shared" si="621"/>
        <v>0</v>
      </c>
      <c r="Y1402" s="523">
        <f t="shared" si="622"/>
        <v>0</v>
      </c>
      <c r="AA1402" s="517"/>
      <c r="AB1402" s="517" t="e">
        <f t="shared" si="630"/>
        <v>#VALUE!</v>
      </c>
      <c r="AC1402" s="524"/>
      <c r="AE1402" s="519"/>
      <c r="AF1402" s="519"/>
      <c r="AH1402" s="499" t="str">
        <f t="shared" si="623"/>
        <v/>
      </c>
    </row>
    <row r="1403" spans="1:34" x14ac:dyDescent="0.2">
      <c r="A1403" s="134"/>
      <c r="B1403" s="135" t="str">
        <f t="shared" si="631"/>
        <v/>
      </c>
      <c r="C1403" s="128" t="b">
        <f t="shared" si="624"/>
        <v>0</v>
      </c>
      <c r="D1403" s="136"/>
      <c r="E1403" s="143" t="b">
        <f t="shared" si="625"/>
        <v>0</v>
      </c>
      <c r="F1403" s="137" t="str">
        <f t="shared" si="626"/>
        <v/>
      </c>
      <c r="G1403" s="138"/>
      <c r="H1403" s="139"/>
      <c r="I1403" s="138"/>
      <c r="J1403" s="139"/>
      <c r="K1403" s="138"/>
      <c r="L1403" s="139"/>
      <c r="M1403" s="140" t="str">
        <f t="shared" si="627"/>
        <v/>
      </c>
      <c r="N1403" s="534"/>
      <c r="O1403" s="534"/>
      <c r="Q1403" s="513">
        <f t="shared" si="628"/>
        <v>0</v>
      </c>
      <c r="R1403" s="499" t="str">
        <f t="shared" si="629"/>
        <v/>
      </c>
      <c r="T1403" s="522">
        <f t="shared" si="617"/>
        <v>0</v>
      </c>
      <c r="U1403" s="523">
        <f t="shared" si="618"/>
        <v>0</v>
      </c>
      <c r="V1403" s="522">
        <f t="shared" si="619"/>
        <v>0</v>
      </c>
      <c r="W1403" s="523">
        <f t="shared" si="620"/>
        <v>0</v>
      </c>
      <c r="X1403" s="522">
        <f t="shared" si="621"/>
        <v>0</v>
      </c>
      <c r="Y1403" s="523">
        <f t="shared" si="622"/>
        <v>0</v>
      </c>
      <c r="AA1403" s="517"/>
      <c r="AB1403" s="517" t="e">
        <f t="shared" si="630"/>
        <v>#VALUE!</v>
      </c>
      <c r="AC1403" s="524"/>
      <c r="AE1403" s="519"/>
      <c r="AF1403" s="519"/>
      <c r="AH1403" s="499" t="str">
        <f t="shared" si="623"/>
        <v/>
      </c>
    </row>
    <row r="1404" spans="1:34" x14ac:dyDescent="0.2">
      <c r="A1404" s="134"/>
      <c r="B1404" s="135" t="str">
        <f t="shared" si="631"/>
        <v/>
      </c>
      <c r="C1404" s="128" t="b">
        <f t="shared" si="624"/>
        <v>0</v>
      </c>
      <c r="D1404" s="136"/>
      <c r="E1404" s="143" t="b">
        <f t="shared" si="625"/>
        <v>0</v>
      </c>
      <c r="F1404" s="137" t="str">
        <f t="shared" si="626"/>
        <v/>
      </c>
      <c r="G1404" s="138"/>
      <c r="H1404" s="139"/>
      <c r="I1404" s="138"/>
      <c r="J1404" s="139"/>
      <c r="K1404" s="138"/>
      <c r="L1404" s="139"/>
      <c r="M1404" s="140" t="str">
        <f t="shared" si="627"/>
        <v/>
      </c>
      <c r="N1404" s="534"/>
      <c r="O1404" s="534"/>
      <c r="Q1404" s="513">
        <f t="shared" si="628"/>
        <v>0</v>
      </c>
      <c r="R1404" s="499" t="str">
        <f t="shared" si="629"/>
        <v/>
      </c>
      <c r="T1404" s="522">
        <f t="shared" si="617"/>
        <v>0</v>
      </c>
      <c r="U1404" s="523">
        <f t="shared" si="618"/>
        <v>0</v>
      </c>
      <c r="V1404" s="522">
        <f t="shared" si="619"/>
        <v>0</v>
      </c>
      <c r="W1404" s="523">
        <f t="shared" si="620"/>
        <v>0</v>
      </c>
      <c r="X1404" s="522">
        <f t="shared" si="621"/>
        <v>0</v>
      </c>
      <c r="Y1404" s="523">
        <f t="shared" si="622"/>
        <v>0</v>
      </c>
      <c r="AA1404" s="517"/>
      <c r="AB1404" s="517" t="e">
        <f t="shared" si="630"/>
        <v>#VALUE!</v>
      </c>
      <c r="AC1404" s="524"/>
      <c r="AE1404" s="519"/>
      <c r="AF1404" s="519"/>
      <c r="AH1404" s="499" t="str">
        <f t="shared" si="623"/>
        <v/>
      </c>
    </row>
    <row r="1405" spans="1:34" x14ac:dyDescent="0.2">
      <c r="A1405" s="134"/>
      <c r="B1405" s="135" t="str">
        <f t="shared" si="631"/>
        <v/>
      </c>
      <c r="C1405" s="128" t="b">
        <f t="shared" si="624"/>
        <v>0</v>
      </c>
      <c r="D1405" s="136"/>
      <c r="E1405" s="143" t="b">
        <f t="shared" si="625"/>
        <v>0</v>
      </c>
      <c r="F1405" s="137" t="str">
        <f t="shared" si="626"/>
        <v/>
      </c>
      <c r="G1405" s="138"/>
      <c r="H1405" s="139"/>
      <c r="I1405" s="138"/>
      <c r="J1405" s="139"/>
      <c r="K1405" s="138"/>
      <c r="L1405" s="139"/>
      <c r="M1405" s="140" t="str">
        <f t="shared" si="627"/>
        <v/>
      </c>
      <c r="N1405" s="534"/>
      <c r="O1405" s="534"/>
      <c r="Q1405" s="513">
        <f t="shared" si="628"/>
        <v>0</v>
      </c>
      <c r="R1405" s="499" t="str">
        <f t="shared" si="629"/>
        <v/>
      </c>
      <c r="T1405" s="522">
        <f t="shared" si="617"/>
        <v>0</v>
      </c>
      <c r="U1405" s="523">
        <f t="shared" si="618"/>
        <v>0</v>
      </c>
      <c r="V1405" s="522">
        <f t="shared" si="619"/>
        <v>0</v>
      </c>
      <c r="W1405" s="523">
        <f t="shared" si="620"/>
        <v>0</v>
      </c>
      <c r="X1405" s="522">
        <f t="shared" si="621"/>
        <v>0</v>
      </c>
      <c r="Y1405" s="523">
        <f t="shared" si="622"/>
        <v>0</v>
      </c>
      <c r="AA1405" s="517"/>
      <c r="AB1405" s="517" t="e">
        <f t="shared" si="630"/>
        <v>#VALUE!</v>
      </c>
      <c r="AC1405" s="524"/>
      <c r="AE1405" s="519"/>
      <c r="AF1405" s="519"/>
      <c r="AH1405" s="499" t="str">
        <f t="shared" si="623"/>
        <v/>
      </c>
    </row>
    <row r="1406" spans="1:34" x14ac:dyDescent="0.2">
      <c r="A1406" s="134"/>
      <c r="B1406" s="135" t="str">
        <f t="shared" si="631"/>
        <v/>
      </c>
      <c r="C1406" s="128" t="b">
        <f t="shared" si="624"/>
        <v>0</v>
      </c>
      <c r="D1406" s="136"/>
      <c r="E1406" s="143" t="b">
        <f t="shared" si="625"/>
        <v>0</v>
      </c>
      <c r="F1406" s="137" t="str">
        <f t="shared" si="626"/>
        <v/>
      </c>
      <c r="G1406" s="138"/>
      <c r="H1406" s="139"/>
      <c r="I1406" s="138"/>
      <c r="J1406" s="139"/>
      <c r="K1406" s="138"/>
      <c r="L1406" s="139"/>
      <c r="M1406" s="140" t="str">
        <f t="shared" si="627"/>
        <v/>
      </c>
      <c r="N1406" s="534"/>
      <c r="O1406" s="534"/>
      <c r="Q1406" s="513">
        <f t="shared" si="628"/>
        <v>0</v>
      </c>
      <c r="R1406" s="499" t="str">
        <f t="shared" si="629"/>
        <v/>
      </c>
      <c r="T1406" s="522">
        <f t="shared" si="617"/>
        <v>0</v>
      </c>
      <c r="U1406" s="523">
        <f t="shared" si="618"/>
        <v>0</v>
      </c>
      <c r="V1406" s="522">
        <f t="shared" si="619"/>
        <v>0</v>
      </c>
      <c r="W1406" s="523">
        <f t="shared" si="620"/>
        <v>0</v>
      </c>
      <c r="X1406" s="522">
        <f t="shared" si="621"/>
        <v>0</v>
      </c>
      <c r="Y1406" s="523">
        <f t="shared" si="622"/>
        <v>0</v>
      </c>
      <c r="AA1406" s="517"/>
      <c r="AB1406" s="517" t="e">
        <f t="shared" si="630"/>
        <v>#VALUE!</v>
      </c>
      <c r="AC1406" s="524"/>
      <c r="AE1406" s="519"/>
      <c r="AF1406" s="519"/>
      <c r="AH1406" s="499" t="str">
        <f t="shared" si="623"/>
        <v/>
      </c>
    </row>
    <row r="1407" spans="1:34" x14ac:dyDescent="0.2">
      <c r="A1407" s="134"/>
      <c r="B1407" s="135" t="str">
        <f t="shared" si="631"/>
        <v/>
      </c>
      <c r="C1407" s="128" t="b">
        <f t="shared" si="624"/>
        <v>0</v>
      </c>
      <c r="D1407" s="136"/>
      <c r="E1407" s="143" t="b">
        <f t="shared" si="625"/>
        <v>0</v>
      </c>
      <c r="F1407" s="137" t="str">
        <f t="shared" si="626"/>
        <v/>
      </c>
      <c r="G1407" s="138"/>
      <c r="H1407" s="139"/>
      <c r="I1407" s="138"/>
      <c r="J1407" s="139"/>
      <c r="K1407" s="138"/>
      <c r="L1407" s="139"/>
      <c r="M1407" s="140" t="str">
        <f t="shared" si="627"/>
        <v/>
      </c>
      <c r="N1407" s="534"/>
      <c r="O1407" s="534"/>
      <c r="Q1407" s="513">
        <f t="shared" si="628"/>
        <v>0</v>
      </c>
      <c r="R1407" s="499" t="str">
        <f t="shared" si="629"/>
        <v/>
      </c>
      <c r="T1407" s="522">
        <f t="shared" si="617"/>
        <v>0</v>
      </c>
      <c r="U1407" s="523">
        <f t="shared" si="618"/>
        <v>0</v>
      </c>
      <c r="V1407" s="522">
        <f t="shared" si="619"/>
        <v>0</v>
      </c>
      <c r="W1407" s="523">
        <f t="shared" si="620"/>
        <v>0</v>
      </c>
      <c r="X1407" s="522">
        <f t="shared" si="621"/>
        <v>0</v>
      </c>
      <c r="Y1407" s="523">
        <f t="shared" si="622"/>
        <v>0</v>
      </c>
      <c r="AA1407" s="517"/>
      <c r="AB1407" s="517" t="e">
        <f t="shared" si="630"/>
        <v>#VALUE!</v>
      </c>
      <c r="AC1407" s="524"/>
      <c r="AE1407" s="519"/>
      <c r="AF1407" s="519"/>
      <c r="AH1407" s="499" t="str">
        <f t="shared" si="623"/>
        <v/>
      </c>
    </row>
    <row r="1408" spans="1:34" x14ac:dyDescent="0.2">
      <c r="A1408" s="134"/>
      <c r="B1408" s="135" t="str">
        <f t="shared" si="631"/>
        <v/>
      </c>
      <c r="C1408" s="128" t="b">
        <f t="shared" si="624"/>
        <v>0</v>
      </c>
      <c r="D1408" s="136"/>
      <c r="E1408" s="143" t="b">
        <f t="shared" si="625"/>
        <v>0</v>
      </c>
      <c r="F1408" s="137" t="str">
        <f t="shared" si="626"/>
        <v/>
      </c>
      <c r="G1408" s="138"/>
      <c r="H1408" s="139"/>
      <c r="I1408" s="138"/>
      <c r="J1408" s="139"/>
      <c r="K1408" s="138"/>
      <c r="L1408" s="139"/>
      <c r="M1408" s="140" t="str">
        <f t="shared" si="627"/>
        <v/>
      </c>
      <c r="N1408" s="534"/>
      <c r="O1408" s="534"/>
      <c r="Q1408" s="513">
        <f t="shared" si="628"/>
        <v>0</v>
      </c>
      <c r="R1408" s="499" t="str">
        <f t="shared" si="629"/>
        <v/>
      </c>
      <c r="T1408" s="522">
        <f t="shared" si="617"/>
        <v>0</v>
      </c>
      <c r="U1408" s="523">
        <f t="shared" si="618"/>
        <v>0</v>
      </c>
      <c r="V1408" s="522">
        <f t="shared" si="619"/>
        <v>0</v>
      </c>
      <c r="W1408" s="523">
        <f t="shared" si="620"/>
        <v>0</v>
      </c>
      <c r="X1408" s="522">
        <f t="shared" si="621"/>
        <v>0</v>
      </c>
      <c r="Y1408" s="523">
        <f t="shared" si="622"/>
        <v>0</v>
      </c>
      <c r="AA1408" s="517"/>
      <c r="AB1408" s="517" t="e">
        <f t="shared" si="630"/>
        <v>#VALUE!</v>
      </c>
      <c r="AC1408" s="524"/>
      <c r="AE1408" s="519"/>
      <c r="AF1408" s="519"/>
      <c r="AH1408" s="499" t="str">
        <f t="shared" si="623"/>
        <v/>
      </c>
    </row>
    <row r="1409" spans="1:34" x14ac:dyDescent="0.2">
      <c r="A1409" s="134"/>
      <c r="B1409" s="135" t="str">
        <f t="shared" si="631"/>
        <v/>
      </c>
      <c r="C1409" s="128" t="b">
        <f t="shared" si="624"/>
        <v>0</v>
      </c>
      <c r="D1409" s="136"/>
      <c r="E1409" s="143" t="b">
        <f t="shared" si="625"/>
        <v>0</v>
      </c>
      <c r="F1409" s="137" t="str">
        <f t="shared" si="626"/>
        <v/>
      </c>
      <c r="G1409" s="138"/>
      <c r="H1409" s="139"/>
      <c r="I1409" s="138"/>
      <c r="J1409" s="139"/>
      <c r="K1409" s="138"/>
      <c r="L1409" s="139"/>
      <c r="M1409" s="140" t="str">
        <f t="shared" si="627"/>
        <v/>
      </c>
      <c r="N1409" s="534"/>
      <c r="O1409" s="534"/>
      <c r="Q1409" s="513">
        <f t="shared" si="628"/>
        <v>0</v>
      </c>
      <c r="R1409" s="499" t="str">
        <f t="shared" si="629"/>
        <v/>
      </c>
      <c r="T1409" s="522">
        <f t="shared" si="617"/>
        <v>0</v>
      </c>
      <c r="U1409" s="523">
        <f t="shared" si="618"/>
        <v>0</v>
      </c>
      <c r="V1409" s="522">
        <f t="shared" si="619"/>
        <v>0</v>
      </c>
      <c r="W1409" s="523">
        <f t="shared" si="620"/>
        <v>0</v>
      </c>
      <c r="X1409" s="522">
        <f t="shared" si="621"/>
        <v>0</v>
      </c>
      <c r="Y1409" s="523">
        <f t="shared" si="622"/>
        <v>0</v>
      </c>
      <c r="AA1409" s="517"/>
      <c r="AB1409" s="517" t="e">
        <f t="shared" si="630"/>
        <v>#VALUE!</v>
      </c>
      <c r="AC1409" s="524"/>
      <c r="AE1409" s="519"/>
      <c r="AF1409" s="519"/>
      <c r="AH1409" s="499" t="str">
        <f t="shared" si="623"/>
        <v/>
      </c>
    </row>
    <row r="1410" spans="1:34" x14ac:dyDescent="0.2">
      <c r="A1410" s="134"/>
      <c r="B1410" s="135" t="str">
        <f t="shared" si="631"/>
        <v/>
      </c>
      <c r="C1410" s="128" t="b">
        <f t="shared" si="624"/>
        <v>0</v>
      </c>
      <c r="D1410" s="136"/>
      <c r="E1410" s="143" t="b">
        <f t="shared" si="625"/>
        <v>0</v>
      </c>
      <c r="F1410" s="137" t="str">
        <f t="shared" si="626"/>
        <v/>
      </c>
      <c r="G1410" s="138"/>
      <c r="H1410" s="139"/>
      <c r="I1410" s="138"/>
      <c r="J1410" s="139"/>
      <c r="K1410" s="138"/>
      <c r="L1410" s="139"/>
      <c r="M1410" s="140" t="str">
        <f t="shared" si="627"/>
        <v/>
      </c>
      <c r="N1410" s="534"/>
      <c r="O1410" s="534"/>
      <c r="Q1410" s="513">
        <f t="shared" si="628"/>
        <v>0</v>
      </c>
      <c r="R1410" s="499" t="str">
        <f t="shared" si="629"/>
        <v/>
      </c>
      <c r="T1410" s="522">
        <f t="shared" si="617"/>
        <v>0</v>
      </c>
      <c r="U1410" s="523">
        <f t="shared" si="618"/>
        <v>0</v>
      </c>
      <c r="V1410" s="522">
        <f t="shared" si="619"/>
        <v>0</v>
      </c>
      <c r="W1410" s="523">
        <f t="shared" si="620"/>
        <v>0</v>
      </c>
      <c r="X1410" s="522">
        <f t="shared" si="621"/>
        <v>0</v>
      </c>
      <c r="Y1410" s="523">
        <f t="shared" si="622"/>
        <v>0</v>
      </c>
      <c r="AA1410" s="517"/>
      <c r="AB1410" s="517" t="e">
        <f t="shared" si="630"/>
        <v>#VALUE!</v>
      </c>
      <c r="AC1410" s="524"/>
      <c r="AE1410" s="519"/>
      <c r="AF1410" s="519"/>
      <c r="AH1410" s="499" t="str">
        <f t="shared" si="623"/>
        <v/>
      </c>
    </row>
    <row r="1411" spans="1:34" x14ac:dyDescent="0.2">
      <c r="A1411" s="134"/>
      <c r="B1411" s="135" t="str">
        <f t="shared" si="631"/>
        <v/>
      </c>
      <c r="C1411" s="128" t="b">
        <f t="shared" si="624"/>
        <v>0</v>
      </c>
      <c r="D1411" s="136"/>
      <c r="E1411" s="143" t="b">
        <f t="shared" si="625"/>
        <v>0</v>
      </c>
      <c r="F1411" s="137" t="str">
        <f t="shared" si="626"/>
        <v/>
      </c>
      <c r="G1411" s="138"/>
      <c r="H1411" s="139"/>
      <c r="I1411" s="138"/>
      <c r="J1411" s="139"/>
      <c r="K1411" s="138"/>
      <c r="L1411" s="139"/>
      <c r="M1411" s="140" t="str">
        <f t="shared" si="627"/>
        <v/>
      </c>
      <c r="N1411" s="534"/>
      <c r="O1411" s="534"/>
      <c r="Q1411" s="513">
        <f t="shared" si="628"/>
        <v>0</v>
      </c>
      <c r="R1411" s="499" t="str">
        <f t="shared" si="629"/>
        <v/>
      </c>
      <c r="T1411" s="522">
        <f t="shared" si="617"/>
        <v>0</v>
      </c>
      <c r="U1411" s="523">
        <f t="shared" si="618"/>
        <v>0</v>
      </c>
      <c r="V1411" s="522">
        <f t="shared" si="619"/>
        <v>0</v>
      </c>
      <c r="W1411" s="523">
        <f t="shared" si="620"/>
        <v>0</v>
      </c>
      <c r="X1411" s="522">
        <f t="shared" si="621"/>
        <v>0</v>
      </c>
      <c r="Y1411" s="523">
        <f t="shared" si="622"/>
        <v>0</v>
      </c>
      <c r="AA1411" s="517"/>
      <c r="AB1411" s="517" t="e">
        <f t="shared" si="630"/>
        <v>#VALUE!</v>
      </c>
      <c r="AC1411" s="524"/>
      <c r="AE1411" s="519"/>
      <c r="AF1411" s="519"/>
      <c r="AH1411" s="499" t="str">
        <f t="shared" si="623"/>
        <v/>
      </c>
    </row>
    <row r="1412" spans="1:34" x14ac:dyDescent="0.2">
      <c r="A1412" s="134"/>
      <c r="B1412" s="135" t="str">
        <f t="shared" si="631"/>
        <v/>
      </c>
      <c r="C1412" s="128" t="b">
        <f t="shared" si="624"/>
        <v>0</v>
      </c>
      <c r="D1412" s="136"/>
      <c r="E1412" s="143" t="b">
        <f t="shared" si="625"/>
        <v>0</v>
      </c>
      <c r="F1412" s="137" t="str">
        <f t="shared" si="626"/>
        <v/>
      </c>
      <c r="G1412" s="138"/>
      <c r="H1412" s="139"/>
      <c r="I1412" s="138"/>
      <c r="J1412" s="139"/>
      <c r="K1412" s="138"/>
      <c r="L1412" s="139"/>
      <c r="M1412" s="140" t="str">
        <f t="shared" si="627"/>
        <v/>
      </c>
      <c r="N1412" s="534"/>
      <c r="O1412" s="534"/>
      <c r="Q1412" s="513">
        <f t="shared" si="628"/>
        <v>0</v>
      </c>
      <c r="R1412" s="499" t="str">
        <f t="shared" si="629"/>
        <v/>
      </c>
      <c r="T1412" s="522">
        <f t="shared" si="617"/>
        <v>0</v>
      </c>
      <c r="U1412" s="523">
        <f t="shared" si="618"/>
        <v>0</v>
      </c>
      <c r="V1412" s="522">
        <f t="shared" si="619"/>
        <v>0</v>
      </c>
      <c r="W1412" s="523">
        <f t="shared" si="620"/>
        <v>0</v>
      </c>
      <c r="X1412" s="522">
        <f t="shared" si="621"/>
        <v>0</v>
      </c>
      <c r="Y1412" s="523">
        <f t="shared" si="622"/>
        <v>0</v>
      </c>
      <c r="AA1412" s="517"/>
      <c r="AB1412" s="517" t="e">
        <f t="shared" si="630"/>
        <v>#VALUE!</v>
      </c>
      <c r="AC1412" s="524"/>
      <c r="AE1412" s="519"/>
      <c r="AF1412" s="519"/>
      <c r="AH1412" s="499" t="str">
        <f t="shared" si="623"/>
        <v/>
      </c>
    </row>
    <row r="1413" spans="1:34" x14ac:dyDescent="0.2">
      <c r="A1413" s="134"/>
      <c r="B1413" s="135" t="str">
        <f t="shared" si="631"/>
        <v/>
      </c>
      <c r="C1413" s="128" t="b">
        <f t="shared" si="624"/>
        <v>0</v>
      </c>
      <c r="D1413" s="136"/>
      <c r="E1413" s="143" t="b">
        <f t="shared" si="625"/>
        <v>0</v>
      </c>
      <c r="F1413" s="137" t="str">
        <f t="shared" si="626"/>
        <v/>
      </c>
      <c r="G1413" s="138"/>
      <c r="H1413" s="139"/>
      <c r="I1413" s="138"/>
      <c r="J1413" s="139"/>
      <c r="K1413" s="138"/>
      <c r="L1413" s="139"/>
      <c r="M1413" s="140" t="str">
        <f t="shared" si="627"/>
        <v/>
      </c>
      <c r="N1413" s="534"/>
      <c r="O1413" s="534"/>
      <c r="Q1413" s="513">
        <f t="shared" si="628"/>
        <v>0</v>
      </c>
      <c r="R1413" s="499" t="str">
        <f t="shared" si="629"/>
        <v/>
      </c>
      <c r="T1413" s="522">
        <f t="shared" si="617"/>
        <v>0</v>
      </c>
      <c r="U1413" s="523">
        <f t="shared" si="618"/>
        <v>0</v>
      </c>
      <c r="V1413" s="522">
        <f t="shared" si="619"/>
        <v>0</v>
      </c>
      <c r="W1413" s="523">
        <f t="shared" si="620"/>
        <v>0</v>
      </c>
      <c r="X1413" s="522">
        <f t="shared" si="621"/>
        <v>0</v>
      </c>
      <c r="Y1413" s="523">
        <f t="shared" si="622"/>
        <v>0</v>
      </c>
      <c r="AA1413" s="517"/>
      <c r="AB1413" s="517" t="e">
        <f t="shared" si="630"/>
        <v>#VALUE!</v>
      </c>
      <c r="AC1413" s="524"/>
      <c r="AE1413" s="519"/>
      <c r="AF1413" s="519"/>
      <c r="AH1413" s="499" t="str">
        <f t="shared" si="623"/>
        <v/>
      </c>
    </row>
    <row r="1414" spans="1:34" x14ac:dyDescent="0.2">
      <c r="A1414" s="134"/>
      <c r="B1414" s="135" t="str">
        <f t="shared" si="631"/>
        <v/>
      </c>
      <c r="C1414" s="128" t="b">
        <f t="shared" si="624"/>
        <v>0</v>
      </c>
      <c r="D1414" s="136"/>
      <c r="E1414" s="143" t="b">
        <f t="shared" si="625"/>
        <v>0</v>
      </c>
      <c r="F1414" s="137" t="str">
        <f t="shared" si="626"/>
        <v/>
      </c>
      <c r="G1414" s="138"/>
      <c r="H1414" s="139"/>
      <c r="I1414" s="138"/>
      <c r="J1414" s="139"/>
      <c r="K1414" s="138"/>
      <c r="L1414" s="139"/>
      <c r="M1414" s="140" t="str">
        <f t="shared" si="627"/>
        <v/>
      </c>
      <c r="N1414" s="534"/>
      <c r="O1414" s="534"/>
      <c r="Q1414" s="513">
        <f t="shared" si="628"/>
        <v>0</v>
      </c>
      <c r="R1414" s="499" t="str">
        <f t="shared" si="629"/>
        <v/>
      </c>
      <c r="T1414" s="522">
        <f t="shared" si="617"/>
        <v>0</v>
      </c>
      <c r="U1414" s="523">
        <f t="shared" si="618"/>
        <v>0</v>
      </c>
      <c r="V1414" s="522">
        <f t="shared" si="619"/>
        <v>0</v>
      </c>
      <c r="W1414" s="523">
        <f t="shared" si="620"/>
        <v>0</v>
      </c>
      <c r="X1414" s="522">
        <f t="shared" si="621"/>
        <v>0</v>
      </c>
      <c r="Y1414" s="523">
        <f t="shared" si="622"/>
        <v>0</v>
      </c>
      <c r="AA1414" s="517"/>
      <c r="AB1414" s="517" t="e">
        <f t="shared" si="630"/>
        <v>#VALUE!</v>
      </c>
      <c r="AC1414" s="524"/>
      <c r="AE1414" s="519"/>
      <c r="AF1414" s="519"/>
      <c r="AH1414" s="499" t="str">
        <f t="shared" si="623"/>
        <v/>
      </c>
    </row>
    <row r="1415" spans="1:34" x14ac:dyDescent="0.2">
      <c r="A1415" s="134"/>
      <c r="B1415" s="135" t="str">
        <f t="shared" si="631"/>
        <v/>
      </c>
      <c r="C1415" s="128" t="b">
        <f t="shared" si="624"/>
        <v>0</v>
      </c>
      <c r="D1415" s="136"/>
      <c r="E1415" s="143" t="b">
        <f t="shared" si="625"/>
        <v>0</v>
      </c>
      <c r="F1415" s="137" t="str">
        <f t="shared" si="626"/>
        <v/>
      </c>
      <c r="G1415" s="138"/>
      <c r="H1415" s="139"/>
      <c r="I1415" s="138"/>
      <c r="J1415" s="139"/>
      <c r="K1415" s="138"/>
      <c r="L1415" s="139"/>
      <c r="M1415" s="140" t="str">
        <f t="shared" si="627"/>
        <v/>
      </c>
      <c r="N1415" s="534"/>
      <c r="O1415" s="534"/>
      <c r="Q1415" s="513">
        <f t="shared" si="628"/>
        <v>0</v>
      </c>
      <c r="R1415" s="499" t="str">
        <f t="shared" si="629"/>
        <v/>
      </c>
      <c r="T1415" s="522">
        <f t="shared" si="617"/>
        <v>0</v>
      </c>
      <c r="U1415" s="523">
        <f t="shared" si="618"/>
        <v>0</v>
      </c>
      <c r="V1415" s="522">
        <f t="shared" si="619"/>
        <v>0</v>
      </c>
      <c r="W1415" s="523">
        <f t="shared" si="620"/>
        <v>0</v>
      </c>
      <c r="X1415" s="522">
        <f t="shared" si="621"/>
        <v>0</v>
      </c>
      <c r="Y1415" s="523">
        <f t="shared" si="622"/>
        <v>0</v>
      </c>
      <c r="AA1415" s="517"/>
      <c r="AB1415" s="517" t="e">
        <f t="shared" si="630"/>
        <v>#VALUE!</v>
      </c>
      <c r="AC1415" s="524"/>
      <c r="AE1415" s="519"/>
      <c r="AF1415" s="519"/>
      <c r="AH1415" s="499" t="str">
        <f t="shared" si="623"/>
        <v/>
      </c>
    </row>
    <row r="1416" spans="1:34" x14ac:dyDescent="0.2">
      <c r="A1416" s="134"/>
      <c r="B1416" s="135" t="str">
        <f t="shared" si="631"/>
        <v/>
      </c>
      <c r="C1416" s="128" t="b">
        <f t="shared" si="624"/>
        <v>0</v>
      </c>
      <c r="D1416" s="136"/>
      <c r="E1416" s="143" t="b">
        <f t="shared" si="625"/>
        <v>0</v>
      </c>
      <c r="F1416" s="137" t="str">
        <f t="shared" si="626"/>
        <v/>
      </c>
      <c r="G1416" s="138"/>
      <c r="H1416" s="139"/>
      <c r="I1416" s="138"/>
      <c r="J1416" s="139"/>
      <c r="K1416" s="138"/>
      <c r="L1416" s="139"/>
      <c r="M1416" s="140" t="str">
        <f t="shared" si="627"/>
        <v/>
      </c>
      <c r="N1416" s="534"/>
      <c r="O1416" s="534"/>
      <c r="Q1416" s="513">
        <f t="shared" si="628"/>
        <v>0</v>
      </c>
      <c r="R1416" s="499" t="str">
        <f t="shared" si="629"/>
        <v/>
      </c>
      <c r="T1416" s="522">
        <f t="shared" si="617"/>
        <v>0</v>
      </c>
      <c r="U1416" s="523">
        <f t="shared" si="618"/>
        <v>0</v>
      </c>
      <c r="V1416" s="522">
        <f t="shared" si="619"/>
        <v>0</v>
      </c>
      <c r="W1416" s="523">
        <f t="shared" si="620"/>
        <v>0</v>
      </c>
      <c r="X1416" s="522">
        <f t="shared" si="621"/>
        <v>0</v>
      </c>
      <c r="Y1416" s="523">
        <f t="shared" si="622"/>
        <v>0</v>
      </c>
      <c r="AA1416" s="517"/>
      <c r="AB1416" s="517" t="e">
        <f t="shared" si="630"/>
        <v>#VALUE!</v>
      </c>
      <c r="AC1416" s="524"/>
      <c r="AE1416" s="519"/>
      <c r="AF1416" s="519"/>
      <c r="AH1416" s="499" t="str">
        <f t="shared" si="623"/>
        <v/>
      </c>
    </row>
    <row r="1417" spans="1:34" x14ac:dyDescent="0.2">
      <c r="A1417" s="134"/>
      <c r="B1417" s="135" t="str">
        <f t="shared" si="631"/>
        <v/>
      </c>
      <c r="C1417" s="128" t="b">
        <f t="shared" si="624"/>
        <v>0</v>
      </c>
      <c r="D1417" s="136"/>
      <c r="E1417" s="143" t="b">
        <f t="shared" si="625"/>
        <v>0</v>
      </c>
      <c r="F1417" s="137" t="str">
        <f t="shared" si="626"/>
        <v/>
      </c>
      <c r="G1417" s="138"/>
      <c r="H1417" s="139"/>
      <c r="I1417" s="138"/>
      <c r="J1417" s="139"/>
      <c r="K1417" s="138"/>
      <c r="L1417" s="139"/>
      <c r="M1417" s="140" t="str">
        <f t="shared" si="627"/>
        <v/>
      </c>
      <c r="N1417" s="534"/>
      <c r="O1417" s="534"/>
      <c r="Q1417" s="513">
        <f t="shared" si="628"/>
        <v>0</v>
      </c>
      <c r="R1417" s="499" t="str">
        <f t="shared" si="629"/>
        <v/>
      </c>
      <c r="T1417" s="522">
        <f t="shared" si="617"/>
        <v>0</v>
      </c>
      <c r="U1417" s="523">
        <f t="shared" si="618"/>
        <v>0</v>
      </c>
      <c r="V1417" s="522">
        <f t="shared" si="619"/>
        <v>0</v>
      </c>
      <c r="W1417" s="523">
        <f t="shared" si="620"/>
        <v>0</v>
      </c>
      <c r="X1417" s="522">
        <f t="shared" si="621"/>
        <v>0</v>
      </c>
      <c r="Y1417" s="523">
        <f t="shared" si="622"/>
        <v>0</v>
      </c>
      <c r="AA1417" s="517"/>
      <c r="AB1417" s="517" t="e">
        <f t="shared" si="630"/>
        <v>#VALUE!</v>
      </c>
      <c r="AC1417" s="524"/>
      <c r="AE1417" s="519"/>
      <c r="AF1417" s="519"/>
      <c r="AH1417" s="499" t="str">
        <f t="shared" si="623"/>
        <v/>
      </c>
    </row>
    <row r="1418" spans="1:34" x14ac:dyDescent="0.2">
      <c r="A1418" s="134"/>
      <c r="B1418" s="135" t="str">
        <f t="shared" si="631"/>
        <v/>
      </c>
      <c r="C1418" s="128" t="b">
        <f t="shared" si="624"/>
        <v>0</v>
      </c>
      <c r="D1418" s="136"/>
      <c r="E1418" s="143" t="b">
        <f t="shared" si="625"/>
        <v>0</v>
      </c>
      <c r="F1418" s="137" t="str">
        <f t="shared" si="626"/>
        <v/>
      </c>
      <c r="G1418" s="138"/>
      <c r="H1418" s="139"/>
      <c r="I1418" s="138"/>
      <c r="J1418" s="139"/>
      <c r="K1418" s="138"/>
      <c r="L1418" s="139"/>
      <c r="M1418" s="140" t="str">
        <f t="shared" si="627"/>
        <v/>
      </c>
      <c r="N1418" s="534"/>
      <c r="O1418" s="534"/>
      <c r="Q1418" s="513">
        <f t="shared" si="628"/>
        <v>0</v>
      </c>
      <c r="R1418" s="499" t="str">
        <f t="shared" si="629"/>
        <v/>
      </c>
      <c r="T1418" s="522">
        <f t="shared" si="617"/>
        <v>0</v>
      </c>
      <c r="U1418" s="523">
        <f t="shared" si="618"/>
        <v>0</v>
      </c>
      <c r="V1418" s="522">
        <f t="shared" si="619"/>
        <v>0</v>
      </c>
      <c r="W1418" s="523">
        <f t="shared" si="620"/>
        <v>0</v>
      </c>
      <c r="X1418" s="522">
        <f t="shared" si="621"/>
        <v>0</v>
      </c>
      <c r="Y1418" s="523">
        <f t="shared" si="622"/>
        <v>0</v>
      </c>
      <c r="AA1418" s="517"/>
      <c r="AB1418" s="517" t="e">
        <f t="shared" si="630"/>
        <v>#VALUE!</v>
      </c>
      <c r="AC1418" s="524"/>
      <c r="AE1418" s="519"/>
      <c r="AF1418" s="519"/>
      <c r="AH1418" s="499" t="str">
        <f t="shared" si="623"/>
        <v/>
      </c>
    </row>
    <row r="1419" spans="1:34" x14ac:dyDescent="0.2">
      <c r="A1419" s="134"/>
      <c r="B1419" s="135" t="str">
        <f t="shared" si="631"/>
        <v/>
      </c>
      <c r="C1419" s="128" t="b">
        <f t="shared" si="624"/>
        <v>0</v>
      </c>
      <c r="D1419" s="136"/>
      <c r="E1419" s="143" t="b">
        <f t="shared" si="625"/>
        <v>0</v>
      </c>
      <c r="F1419" s="137" t="str">
        <f t="shared" si="626"/>
        <v/>
      </c>
      <c r="G1419" s="138"/>
      <c r="H1419" s="139"/>
      <c r="I1419" s="138"/>
      <c r="J1419" s="139"/>
      <c r="K1419" s="138"/>
      <c r="L1419" s="139"/>
      <c r="M1419" s="140" t="str">
        <f t="shared" si="627"/>
        <v/>
      </c>
      <c r="N1419" s="534"/>
      <c r="O1419" s="534"/>
      <c r="Q1419" s="513">
        <f t="shared" si="628"/>
        <v>0</v>
      </c>
      <c r="R1419" s="499" t="str">
        <f t="shared" si="629"/>
        <v/>
      </c>
      <c r="T1419" s="522">
        <f t="shared" si="617"/>
        <v>0</v>
      </c>
      <c r="U1419" s="523">
        <f t="shared" si="618"/>
        <v>0</v>
      </c>
      <c r="V1419" s="522">
        <f t="shared" si="619"/>
        <v>0</v>
      </c>
      <c r="W1419" s="523">
        <f t="shared" si="620"/>
        <v>0</v>
      </c>
      <c r="X1419" s="522">
        <f t="shared" si="621"/>
        <v>0</v>
      </c>
      <c r="Y1419" s="523">
        <f t="shared" si="622"/>
        <v>0</v>
      </c>
      <c r="AA1419" s="517"/>
      <c r="AB1419" s="517" t="e">
        <f t="shared" si="630"/>
        <v>#VALUE!</v>
      </c>
      <c r="AC1419" s="524"/>
      <c r="AE1419" s="519"/>
      <c r="AF1419" s="519"/>
      <c r="AH1419" s="499" t="str">
        <f t="shared" si="623"/>
        <v/>
      </c>
    </row>
    <row r="1420" spans="1:34" x14ac:dyDescent="0.2">
      <c r="A1420" s="134"/>
      <c r="B1420" s="135" t="str">
        <f t="shared" si="631"/>
        <v/>
      </c>
      <c r="C1420" s="128" t="b">
        <f t="shared" si="624"/>
        <v>0</v>
      </c>
      <c r="D1420" s="136"/>
      <c r="E1420" s="143" t="b">
        <f t="shared" si="625"/>
        <v>0</v>
      </c>
      <c r="F1420" s="137" t="str">
        <f t="shared" si="626"/>
        <v/>
      </c>
      <c r="G1420" s="138"/>
      <c r="H1420" s="139"/>
      <c r="I1420" s="138"/>
      <c r="J1420" s="139"/>
      <c r="K1420" s="138"/>
      <c r="L1420" s="139"/>
      <c r="M1420" s="140" t="str">
        <f t="shared" si="627"/>
        <v/>
      </c>
      <c r="N1420" s="534"/>
      <c r="O1420" s="534"/>
      <c r="Q1420" s="513">
        <f t="shared" si="628"/>
        <v>0</v>
      </c>
      <c r="R1420" s="499" t="str">
        <f t="shared" si="629"/>
        <v/>
      </c>
      <c r="T1420" s="522">
        <f t="shared" si="617"/>
        <v>0</v>
      </c>
      <c r="U1420" s="523">
        <f t="shared" si="618"/>
        <v>0</v>
      </c>
      <c r="V1420" s="522">
        <f t="shared" si="619"/>
        <v>0</v>
      </c>
      <c r="W1420" s="523">
        <f t="shared" si="620"/>
        <v>0</v>
      </c>
      <c r="X1420" s="522">
        <f t="shared" si="621"/>
        <v>0</v>
      </c>
      <c r="Y1420" s="523">
        <f t="shared" si="622"/>
        <v>0</v>
      </c>
      <c r="AA1420" s="517"/>
      <c r="AB1420" s="517" t="e">
        <f t="shared" si="630"/>
        <v>#VALUE!</v>
      </c>
      <c r="AC1420" s="524"/>
      <c r="AE1420" s="519"/>
      <c r="AF1420" s="519"/>
      <c r="AH1420" s="499" t="str">
        <f t="shared" si="623"/>
        <v/>
      </c>
    </row>
    <row r="1421" spans="1:34" x14ac:dyDescent="0.2">
      <c r="A1421" s="134"/>
      <c r="B1421" s="135" t="str">
        <f t="shared" si="631"/>
        <v/>
      </c>
      <c r="C1421" s="128" t="b">
        <f t="shared" si="624"/>
        <v>0</v>
      </c>
      <c r="D1421" s="136"/>
      <c r="E1421" s="143" t="b">
        <f t="shared" si="625"/>
        <v>0</v>
      </c>
      <c r="F1421" s="137" t="str">
        <f t="shared" si="626"/>
        <v/>
      </c>
      <c r="G1421" s="138"/>
      <c r="H1421" s="139"/>
      <c r="I1421" s="138"/>
      <c r="J1421" s="139"/>
      <c r="K1421" s="138"/>
      <c r="L1421" s="139"/>
      <c r="M1421" s="140" t="str">
        <f t="shared" si="627"/>
        <v/>
      </c>
      <c r="N1421" s="534"/>
      <c r="O1421" s="534"/>
      <c r="Q1421" s="513">
        <f t="shared" si="628"/>
        <v>0</v>
      </c>
      <c r="R1421" s="499" t="str">
        <f t="shared" si="629"/>
        <v/>
      </c>
      <c r="T1421" s="522">
        <f t="shared" si="617"/>
        <v>0</v>
      </c>
      <c r="U1421" s="523">
        <f t="shared" si="618"/>
        <v>0</v>
      </c>
      <c r="V1421" s="522">
        <f t="shared" si="619"/>
        <v>0</v>
      </c>
      <c r="W1421" s="523">
        <f t="shared" si="620"/>
        <v>0</v>
      </c>
      <c r="X1421" s="522">
        <f t="shared" si="621"/>
        <v>0</v>
      </c>
      <c r="Y1421" s="523">
        <f t="shared" si="622"/>
        <v>0</v>
      </c>
      <c r="AA1421" s="517"/>
      <c r="AB1421" s="517" t="e">
        <f t="shared" si="630"/>
        <v>#VALUE!</v>
      </c>
      <c r="AC1421" s="524"/>
      <c r="AE1421" s="519"/>
      <c r="AF1421" s="519"/>
      <c r="AH1421" s="499" t="str">
        <f t="shared" si="623"/>
        <v/>
      </c>
    </row>
    <row r="1422" spans="1:34" ht="13.5" thickBot="1" x14ac:dyDescent="0.25">
      <c r="A1422" s="179"/>
      <c r="B1422" s="135" t="str">
        <f t="shared" si="631"/>
        <v/>
      </c>
      <c r="C1422" s="128" t="b">
        <f t="shared" si="624"/>
        <v>0</v>
      </c>
      <c r="D1422" s="180"/>
      <c r="E1422" s="143" t="b">
        <f t="shared" si="625"/>
        <v>0</v>
      </c>
      <c r="F1422" s="137" t="str">
        <f t="shared" si="626"/>
        <v/>
      </c>
      <c r="G1422" s="138"/>
      <c r="H1422" s="139"/>
      <c r="I1422" s="138"/>
      <c r="J1422" s="139"/>
      <c r="K1422" s="138"/>
      <c r="L1422" s="139"/>
      <c r="M1422" s="140" t="str">
        <f t="shared" si="627"/>
        <v/>
      </c>
      <c r="N1422" s="534"/>
      <c r="O1422" s="534"/>
      <c r="Q1422" s="513">
        <f t="shared" si="628"/>
        <v>0</v>
      </c>
      <c r="R1422" s="499" t="str">
        <f t="shared" si="629"/>
        <v/>
      </c>
      <c r="T1422" s="522">
        <f t="shared" si="617"/>
        <v>0</v>
      </c>
      <c r="U1422" s="523">
        <f t="shared" si="618"/>
        <v>0</v>
      </c>
      <c r="V1422" s="522">
        <f t="shared" si="619"/>
        <v>0</v>
      </c>
      <c r="W1422" s="523">
        <f t="shared" si="620"/>
        <v>0</v>
      </c>
      <c r="X1422" s="522">
        <f t="shared" si="621"/>
        <v>0</v>
      </c>
      <c r="Y1422" s="523">
        <f t="shared" si="622"/>
        <v>0</v>
      </c>
      <c r="AA1422" s="517"/>
      <c r="AB1422" s="517" t="e">
        <f t="shared" si="630"/>
        <v>#VALUE!</v>
      </c>
      <c r="AC1422" s="524"/>
      <c r="AE1422" s="519"/>
      <c r="AF1422" s="519"/>
      <c r="AH1422" s="499" t="str">
        <f t="shared" si="623"/>
        <v/>
      </c>
    </row>
    <row r="1423" spans="1:34" ht="14.25" thickTop="1" thickBot="1" x14ac:dyDescent="0.25">
      <c r="A1423" s="170"/>
      <c r="B1423" s="171"/>
      <c r="C1423" s="172"/>
      <c r="D1423" s="173"/>
      <c r="E1423" s="173"/>
      <c r="F1423" s="174"/>
      <c r="G1423" s="175"/>
      <c r="H1423" s="175"/>
      <c r="I1423" s="175"/>
      <c r="J1423" s="175"/>
      <c r="K1423" s="175"/>
      <c r="L1423" s="175"/>
      <c r="M1423" s="176" t="str">
        <f>IF(SUM(G1423:L1423)&gt;0.00001,M1422+G1423-H1423+K1423-L1423,"")</f>
        <v/>
      </c>
      <c r="N1423" s="534"/>
      <c r="O1423" s="534"/>
      <c r="Q1423" s="513"/>
      <c r="T1423" s="522">
        <f t="shared" si="617"/>
        <v>0</v>
      </c>
      <c r="U1423" s="523">
        <f t="shared" si="618"/>
        <v>0</v>
      </c>
      <c r="V1423" s="522">
        <f t="shared" si="619"/>
        <v>0</v>
      </c>
      <c r="W1423" s="523">
        <f t="shared" si="620"/>
        <v>0</v>
      </c>
      <c r="X1423" s="522">
        <f t="shared" si="621"/>
        <v>0</v>
      </c>
      <c r="Y1423" s="523">
        <f t="shared" si="622"/>
        <v>0</v>
      </c>
      <c r="AA1423" s="517"/>
      <c r="AB1423" s="517"/>
      <c r="AC1423" s="530"/>
      <c r="AE1423" s="519"/>
      <c r="AF1423" s="519"/>
      <c r="AH1423" s="499" t="str">
        <f t="shared" si="623"/>
        <v/>
      </c>
    </row>
    <row r="1424" spans="1:34" ht="13.5" thickTop="1" x14ac:dyDescent="0.2">
      <c r="A1424" s="702" t="s">
        <v>15</v>
      </c>
      <c r="B1424" s="703"/>
      <c r="C1424" s="703"/>
      <c r="D1424" s="703"/>
      <c r="E1424" s="703"/>
      <c r="F1424" s="703"/>
      <c r="G1424" s="708" t="s">
        <v>9</v>
      </c>
      <c r="H1424" s="708"/>
      <c r="I1424" s="697" t="str">
        <f>I8</f>
        <v>BANCA XXXX</v>
      </c>
      <c r="J1424" s="698"/>
      <c r="K1424" s="696" t="str">
        <f>K8</f>
        <v>BANCA Agricola pop</v>
      </c>
      <c r="L1424" s="696"/>
      <c r="M1424" s="692" t="s">
        <v>7</v>
      </c>
      <c r="N1424" s="505"/>
      <c r="O1424" s="505"/>
      <c r="Q1424" s="513"/>
      <c r="T1424" s="522" t="str">
        <f t="shared" si="617"/>
        <v>C A S S A</v>
      </c>
      <c r="U1424" s="523">
        <f t="shared" si="618"/>
        <v>0</v>
      </c>
      <c r="V1424" s="522" t="str">
        <f t="shared" si="619"/>
        <v>BANCA XXXX</v>
      </c>
      <c r="W1424" s="523">
        <f t="shared" si="620"/>
        <v>0</v>
      </c>
      <c r="X1424" s="522" t="str">
        <f t="shared" si="621"/>
        <v>BANCA Agricola pop</v>
      </c>
      <c r="Y1424" s="523">
        <f t="shared" si="622"/>
        <v>0</v>
      </c>
      <c r="AA1424" s="517"/>
      <c r="AB1424" s="517"/>
      <c r="AC1424" s="530"/>
      <c r="AE1424" s="519"/>
      <c r="AF1424" s="519"/>
      <c r="AH1424" s="499" t="str">
        <f t="shared" si="623"/>
        <v/>
      </c>
    </row>
    <row r="1425" spans="1:34" x14ac:dyDescent="0.2">
      <c r="A1425" s="704"/>
      <c r="B1425" s="705"/>
      <c r="C1425" s="705"/>
      <c r="D1425" s="705"/>
      <c r="E1425" s="705"/>
      <c r="F1425" s="705"/>
      <c r="G1425" s="152" t="s">
        <v>2</v>
      </c>
      <c r="H1425" s="152" t="s">
        <v>3</v>
      </c>
      <c r="I1425" s="152" t="s">
        <v>2</v>
      </c>
      <c r="J1425" s="152" t="s">
        <v>3</v>
      </c>
      <c r="K1425" s="152" t="s">
        <v>2</v>
      </c>
      <c r="L1425" s="152" t="s">
        <v>3</v>
      </c>
      <c r="M1425" s="693"/>
      <c r="N1425" s="505"/>
      <c r="O1425" s="505"/>
      <c r="Q1425" s="513"/>
      <c r="T1425" s="522" t="str">
        <f t="shared" si="617"/>
        <v>ENTRATE</v>
      </c>
      <c r="U1425" s="523" t="str">
        <f t="shared" si="618"/>
        <v>USCITE</v>
      </c>
      <c r="V1425" s="522" t="str">
        <f t="shared" si="619"/>
        <v>ENTRATE</v>
      </c>
      <c r="W1425" s="523" t="str">
        <f t="shared" si="620"/>
        <v>USCITE</v>
      </c>
      <c r="X1425" s="522" t="str">
        <f t="shared" si="621"/>
        <v>ENTRATE</v>
      </c>
      <c r="Y1425" s="523" t="str">
        <f t="shared" si="622"/>
        <v>USCITE</v>
      </c>
      <c r="AA1425" s="517"/>
      <c r="AB1425" s="517"/>
      <c r="AC1425" s="530"/>
      <c r="AE1425" s="519"/>
      <c r="AF1425" s="519"/>
      <c r="AH1425" s="499" t="str">
        <f t="shared" si="623"/>
        <v/>
      </c>
    </row>
    <row r="1426" spans="1:34" x14ac:dyDescent="0.2">
      <c r="A1426" s="694" t="s">
        <v>12</v>
      </c>
      <c r="B1426" s="695"/>
      <c r="C1426" s="695"/>
      <c r="D1426" s="695"/>
      <c r="E1426" s="695"/>
      <c r="F1426" s="695"/>
      <c r="G1426" s="153">
        <f t="shared" ref="G1426:L1426" si="632">SUM(G1397:G1422)</f>
        <v>0</v>
      </c>
      <c r="H1426" s="153">
        <f t="shared" si="632"/>
        <v>0</v>
      </c>
      <c r="I1426" s="153">
        <f t="shared" si="632"/>
        <v>0</v>
      </c>
      <c r="J1426" s="153">
        <f t="shared" si="632"/>
        <v>0</v>
      </c>
      <c r="K1426" s="153">
        <f t="shared" si="632"/>
        <v>0</v>
      </c>
      <c r="L1426" s="153">
        <f t="shared" si="632"/>
        <v>0</v>
      </c>
      <c r="M1426" s="154">
        <f>G1426-H1426+I1426-J1426+K1426-L1426</f>
        <v>0</v>
      </c>
      <c r="N1426" s="534"/>
      <c r="O1426" s="534"/>
      <c r="Q1426" s="513"/>
      <c r="T1426" s="522">
        <f t="shared" si="617"/>
        <v>0</v>
      </c>
      <c r="U1426" s="523">
        <f t="shared" si="618"/>
        <v>0</v>
      </c>
      <c r="V1426" s="522">
        <f t="shared" si="619"/>
        <v>0</v>
      </c>
      <c r="W1426" s="523">
        <f t="shared" si="620"/>
        <v>0</v>
      </c>
      <c r="X1426" s="522">
        <f t="shared" si="621"/>
        <v>0</v>
      </c>
      <c r="Y1426" s="523">
        <f t="shared" si="622"/>
        <v>0</v>
      </c>
      <c r="AA1426" s="517"/>
      <c r="AB1426" s="517"/>
      <c r="AC1426" s="530"/>
      <c r="AE1426" s="519"/>
      <c r="AF1426" s="519"/>
      <c r="AH1426" s="499" t="str">
        <f t="shared" si="623"/>
        <v/>
      </c>
    </row>
    <row r="1427" spans="1:34" x14ac:dyDescent="0.2">
      <c r="A1427" s="694" t="s">
        <v>14</v>
      </c>
      <c r="B1427" s="695"/>
      <c r="C1427" s="695"/>
      <c r="D1427" s="695"/>
      <c r="E1427" s="695"/>
      <c r="F1427" s="695"/>
      <c r="G1427" s="153">
        <f t="shared" ref="G1427:M1427" si="633">G1395</f>
        <v>434.24</v>
      </c>
      <c r="H1427" s="153">
        <f t="shared" si="633"/>
        <v>0</v>
      </c>
      <c r="I1427" s="153">
        <f t="shared" si="633"/>
        <v>17740.45</v>
      </c>
      <c r="J1427" s="153">
        <f t="shared" si="633"/>
        <v>29.94</v>
      </c>
      <c r="K1427" s="153">
        <f t="shared" si="633"/>
        <v>95.99</v>
      </c>
      <c r="L1427" s="153">
        <f t="shared" si="633"/>
        <v>0</v>
      </c>
      <c r="M1427" s="154">
        <f t="shared" si="633"/>
        <v>18240.740000000005</v>
      </c>
      <c r="N1427" s="534"/>
      <c r="O1427" s="534"/>
      <c r="Q1427" s="513"/>
      <c r="T1427" s="522">
        <f t="shared" si="617"/>
        <v>434.24</v>
      </c>
      <c r="U1427" s="523">
        <f t="shared" si="618"/>
        <v>0</v>
      </c>
      <c r="V1427" s="522">
        <f t="shared" si="619"/>
        <v>17740.45</v>
      </c>
      <c r="W1427" s="523">
        <f t="shared" si="620"/>
        <v>29.94</v>
      </c>
      <c r="X1427" s="522">
        <f t="shared" si="621"/>
        <v>95.99</v>
      </c>
      <c r="Y1427" s="523">
        <f t="shared" si="622"/>
        <v>0</v>
      </c>
      <c r="AA1427" s="517"/>
      <c r="AB1427" s="517"/>
      <c r="AC1427" s="530"/>
      <c r="AE1427" s="519"/>
      <c r="AF1427" s="519"/>
      <c r="AH1427" s="499" t="str">
        <f t="shared" si="623"/>
        <v/>
      </c>
    </row>
    <row r="1428" spans="1:34" x14ac:dyDescent="0.2">
      <c r="A1428" s="700" t="s">
        <v>13</v>
      </c>
      <c r="B1428" s="701"/>
      <c r="C1428" s="701"/>
      <c r="D1428" s="701"/>
      <c r="E1428" s="701"/>
      <c r="F1428" s="701"/>
      <c r="G1428" s="153">
        <f t="shared" ref="G1428:M1428" si="634">G1426+G1427</f>
        <v>434.24</v>
      </c>
      <c r="H1428" s="153">
        <f t="shared" si="634"/>
        <v>0</v>
      </c>
      <c r="I1428" s="153">
        <f t="shared" si="634"/>
        <v>17740.45</v>
      </c>
      <c r="J1428" s="153">
        <f t="shared" si="634"/>
        <v>29.94</v>
      </c>
      <c r="K1428" s="153">
        <f t="shared" si="634"/>
        <v>95.99</v>
      </c>
      <c r="L1428" s="153">
        <f t="shared" si="634"/>
        <v>0</v>
      </c>
      <c r="M1428" s="154">
        <f t="shared" si="634"/>
        <v>18240.740000000005</v>
      </c>
      <c r="N1428" s="534"/>
      <c r="O1428" s="534"/>
      <c r="Q1428" s="513"/>
      <c r="T1428" s="522">
        <f t="shared" si="617"/>
        <v>434.24</v>
      </c>
      <c r="U1428" s="523">
        <f t="shared" si="618"/>
        <v>0</v>
      </c>
      <c r="V1428" s="522">
        <f t="shared" si="619"/>
        <v>17740.45</v>
      </c>
      <c r="W1428" s="523">
        <f t="shared" si="620"/>
        <v>29.94</v>
      </c>
      <c r="X1428" s="522">
        <f t="shared" si="621"/>
        <v>95.99</v>
      </c>
      <c r="Y1428" s="523">
        <f t="shared" si="622"/>
        <v>0</v>
      </c>
      <c r="AA1428" s="517"/>
      <c r="AB1428" s="517"/>
      <c r="AC1428" s="530"/>
      <c r="AE1428" s="519"/>
      <c r="AF1428" s="519"/>
      <c r="AH1428" s="499" t="str">
        <f t="shared" si="623"/>
        <v/>
      </c>
    </row>
    <row r="1429" spans="1:34" ht="13.5" thickBot="1" x14ac:dyDescent="0.25">
      <c r="A1429" s="706" t="s">
        <v>16</v>
      </c>
      <c r="B1429" s="707"/>
      <c r="C1429" s="707"/>
      <c r="D1429" s="707"/>
      <c r="E1429" s="707"/>
      <c r="F1429" s="707"/>
      <c r="G1429" s="699">
        <f>G1428-H1428</f>
        <v>434.24</v>
      </c>
      <c r="H1429" s="699"/>
      <c r="I1429" s="699">
        <f>I1428-J1428</f>
        <v>17710.510000000002</v>
      </c>
      <c r="J1429" s="699"/>
      <c r="K1429" s="699">
        <f>K1428-L1428</f>
        <v>95.99</v>
      </c>
      <c r="L1429" s="699"/>
      <c r="M1429" s="155">
        <f>G1429+I1429+K1429</f>
        <v>18240.740000000005</v>
      </c>
      <c r="N1429" s="536"/>
      <c r="O1429" s="536"/>
      <c r="Q1429" s="513"/>
      <c r="T1429" s="522">
        <f t="shared" si="617"/>
        <v>434.24</v>
      </c>
      <c r="U1429" s="523">
        <f t="shared" si="618"/>
        <v>0</v>
      </c>
      <c r="V1429" s="522">
        <f t="shared" si="619"/>
        <v>17710.510000000002</v>
      </c>
      <c r="W1429" s="523">
        <f t="shared" si="620"/>
        <v>0</v>
      </c>
      <c r="X1429" s="522">
        <f t="shared" si="621"/>
        <v>95.99</v>
      </c>
      <c r="Y1429" s="523">
        <f t="shared" si="622"/>
        <v>0</v>
      </c>
      <c r="AA1429" s="517"/>
      <c r="AB1429" s="517"/>
      <c r="AC1429" s="530"/>
      <c r="AE1429" s="519"/>
      <c r="AF1429" s="519"/>
      <c r="AH1429" s="499" t="str">
        <f t="shared" si="623"/>
        <v/>
      </c>
    </row>
    <row r="1430" spans="1:34" ht="13.5" thickTop="1" x14ac:dyDescent="0.2">
      <c r="A1430" s="160"/>
      <c r="B1430" s="156" t="str">
        <f>IF(Q1430&gt;0.00001,B1422+1,"")</f>
        <v/>
      </c>
      <c r="C1430" s="128" t="b">
        <f t="shared" ref="C1430:C1455" si="635">IF(G1430+I1430+K1430&gt;0,"e",IF(H1430+J1430+L1430&gt;0,"u",IF(G1430+H1430+I1430+J1430+K1430+L1430&lt;0,"")))</f>
        <v>0</v>
      </c>
      <c r="D1430" s="161"/>
      <c r="E1430" s="143" t="b">
        <f t="shared" ref="E1430:E1455" si="636">IF(Q1430&gt;0.0001,1)</f>
        <v>0</v>
      </c>
      <c r="F1430" s="137" t="str">
        <f t="shared" ref="F1430:F1455" si="637">AH1430</f>
        <v/>
      </c>
      <c r="G1430" s="157"/>
      <c r="H1430" s="158"/>
      <c r="I1430" s="157"/>
      <c r="J1430" s="158"/>
      <c r="K1430" s="157"/>
      <c r="L1430" s="158"/>
      <c r="M1430" s="159" t="str">
        <f t="shared" ref="M1430:M1455" si="638">IF(SUM(G1430:L1430)&gt;0.00001,M1429+G1430-H1430+I1430-J1430+K1430-L1430,"")</f>
        <v/>
      </c>
      <c r="N1430" s="534"/>
      <c r="O1430" s="534"/>
      <c r="Q1430" s="513">
        <f t="shared" ref="Q1430:Q1455" si="639">SUM(G1430:L1430)</f>
        <v>0</v>
      </c>
      <c r="R1430" s="499" t="str">
        <f t="shared" ref="R1430:R1455" si="640">LEFT(F1430,2)</f>
        <v/>
      </c>
      <c r="T1430" s="522">
        <f t="shared" si="617"/>
        <v>0</v>
      </c>
      <c r="U1430" s="523">
        <f t="shared" si="618"/>
        <v>0</v>
      </c>
      <c r="V1430" s="522">
        <f t="shared" si="619"/>
        <v>0</v>
      </c>
      <c r="W1430" s="523">
        <f t="shared" si="620"/>
        <v>0</v>
      </c>
      <c r="X1430" s="522">
        <f t="shared" si="621"/>
        <v>0</v>
      </c>
      <c r="Y1430" s="523">
        <f t="shared" si="622"/>
        <v>0</v>
      </c>
      <c r="AA1430" s="517"/>
      <c r="AB1430" s="517" t="e">
        <f t="shared" ref="AB1430:AB1455" si="641">$AA$11+M1430</f>
        <v>#VALUE!</v>
      </c>
      <c r="AC1430" s="524"/>
      <c r="AE1430" s="519"/>
      <c r="AF1430" s="519"/>
      <c r="AH1430" s="499" t="str">
        <f t="shared" si="623"/>
        <v/>
      </c>
    </row>
    <row r="1431" spans="1:34" x14ac:dyDescent="0.2">
      <c r="A1431" s="134"/>
      <c r="B1431" s="135" t="str">
        <f t="shared" ref="B1431:B1455" si="642">IF(Q1431&gt;0.00001,B1430+1,"")</f>
        <v/>
      </c>
      <c r="C1431" s="128" t="b">
        <f t="shared" si="635"/>
        <v>0</v>
      </c>
      <c r="D1431" s="136"/>
      <c r="E1431" s="143" t="b">
        <f t="shared" si="636"/>
        <v>0</v>
      </c>
      <c r="F1431" s="137" t="str">
        <f t="shared" si="637"/>
        <v/>
      </c>
      <c r="G1431" s="138"/>
      <c r="H1431" s="139"/>
      <c r="I1431" s="138"/>
      <c r="J1431" s="139"/>
      <c r="K1431" s="138"/>
      <c r="L1431" s="139"/>
      <c r="M1431" s="140" t="str">
        <f t="shared" si="638"/>
        <v/>
      </c>
      <c r="N1431" s="534"/>
      <c r="O1431" s="534"/>
      <c r="Q1431" s="513">
        <f t="shared" si="639"/>
        <v>0</v>
      </c>
      <c r="R1431" s="499" t="str">
        <f t="shared" si="640"/>
        <v/>
      </c>
      <c r="T1431" s="522">
        <f t="shared" si="617"/>
        <v>0</v>
      </c>
      <c r="U1431" s="523">
        <f t="shared" si="618"/>
        <v>0</v>
      </c>
      <c r="V1431" s="522">
        <f t="shared" si="619"/>
        <v>0</v>
      </c>
      <c r="W1431" s="523">
        <f t="shared" si="620"/>
        <v>0</v>
      </c>
      <c r="X1431" s="522">
        <f t="shared" si="621"/>
        <v>0</v>
      </c>
      <c r="Y1431" s="523">
        <f t="shared" si="622"/>
        <v>0</v>
      </c>
      <c r="AA1431" s="517"/>
      <c r="AB1431" s="517" t="e">
        <f t="shared" si="641"/>
        <v>#VALUE!</v>
      </c>
      <c r="AC1431" s="524"/>
      <c r="AE1431" s="519"/>
      <c r="AF1431" s="519"/>
      <c r="AH1431" s="499" t="str">
        <f t="shared" si="623"/>
        <v/>
      </c>
    </row>
    <row r="1432" spans="1:34" x14ac:dyDescent="0.2">
      <c r="A1432" s="134"/>
      <c r="B1432" s="135" t="str">
        <f t="shared" si="642"/>
        <v/>
      </c>
      <c r="C1432" s="128" t="b">
        <f t="shared" si="635"/>
        <v>0</v>
      </c>
      <c r="D1432" s="136"/>
      <c r="E1432" s="143" t="b">
        <f t="shared" si="636"/>
        <v>0</v>
      </c>
      <c r="F1432" s="137" t="str">
        <f t="shared" si="637"/>
        <v/>
      </c>
      <c r="G1432" s="138"/>
      <c r="H1432" s="139"/>
      <c r="I1432" s="138"/>
      <c r="J1432" s="139"/>
      <c r="K1432" s="138"/>
      <c r="L1432" s="139"/>
      <c r="M1432" s="140" t="str">
        <f t="shared" si="638"/>
        <v/>
      </c>
      <c r="N1432" s="534"/>
      <c r="O1432" s="534"/>
      <c r="Q1432" s="513">
        <f t="shared" si="639"/>
        <v>0</v>
      </c>
      <c r="R1432" s="499" t="str">
        <f t="shared" si="640"/>
        <v/>
      </c>
      <c r="T1432" s="522">
        <f t="shared" si="617"/>
        <v>0</v>
      </c>
      <c r="U1432" s="523">
        <f t="shared" si="618"/>
        <v>0</v>
      </c>
      <c r="V1432" s="522">
        <f t="shared" si="619"/>
        <v>0</v>
      </c>
      <c r="W1432" s="523">
        <f t="shared" si="620"/>
        <v>0</v>
      </c>
      <c r="X1432" s="522">
        <f t="shared" si="621"/>
        <v>0</v>
      </c>
      <c r="Y1432" s="523">
        <f t="shared" si="622"/>
        <v>0</v>
      </c>
      <c r="AA1432" s="517"/>
      <c r="AB1432" s="517" t="e">
        <f t="shared" si="641"/>
        <v>#VALUE!</v>
      </c>
      <c r="AC1432" s="524"/>
      <c r="AE1432" s="519"/>
      <c r="AF1432" s="519"/>
      <c r="AH1432" s="499" t="str">
        <f t="shared" si="623"/>
        <v/>
      </c>
    </row>
    <row r="1433" spans="1:34" x14ac:dyDescent="0.2">
      <c r="A1433" s="134"/>
      <c r="B1433" s="135" t="str">
        <f t="shared" si="642"/>
        <v/>
      </c>
      <c r="C1433" s="128" t="b">
        <f t="shared" si="635"/>
        <v>0</v>
      </c>
      <c r="D1433" s="136"/>
      <c r="E1433" s="143" t="b">
        <f t="shared" si="636"/>
        <v>0</v>
      </c>
      <c r="F1433" s="137" t="str">
        <f t="shared" si="637"/>
        <v/>
      </c>
      <c r="G1433" s="138"/>
      <c r="H1433" s="139"/>
      <c r="I1433" s="138"/>
      <c r="J1433" s="139"/>
      <c r="K1433" s="138"/>
      <c r="L1433" s="139"/>
      <c r="M1433" s="140" t="str">
        <f t="shared" si="638"/>
        <v/>
      </c>
      <c r="N1433" s="534"/>
      <c r="O1433" s="534"/>
      <c r="Q1433" s="513">
        <f t="shared" si="639"/>
        <v>0</v>
      </c>
      <c r="R1433" s="499" t="str">
        <f t="shared" si="640"/>
        <v/>
      </c>
      <c r="T1433" s="522">
        <f t="shared" si="617"/>
        <v>0</v>
      </c>
      <c r="U1433" s="523">
        <f t="shared" si="618"/>
        <v>0</v>
      </c>
      <c r="V1433" s="522">
        <f t="shared" si="619"/>
        <v>0</v>
      </c>
      <c r="W1433" s="523">
        <f t="shared" si="620"/>
        <v>0</v>
      </c>
      <c r="X1433" s="522">
        <f t="shared" si="621"/>
        <v>0</v>
      </c>
      <c r="Y1433" s="523">
        <f t="shared" si="622"/>
        <v>0</v>
      </c>
      <c r="AA1433" s="517"/>
      <c r="AB1433" s="517" t="e">
        <f t="shared" si="641"/>
        <v>#VALUE!</v>
      </c>
      <c r="AC1433" s="524"/>
      <c r="AE1433" s="519"/>
      <c r="AF1433" s="519"/>
      <c r="AH1433" s="499" t="str">
        <f t="shared" si="623"/>
        <v/>
      </c>
    </row>
    <row r="1434" spans="1:34" x14ac:dyDescent="0.2">
      <c r="A1434" s="134"/>
      <c r="B1434" s="135" t="str">
        <f t="shared" si="642"/>
        <v/>
      </c>
      <c r="C1434" s="128" t="b">
        <f t="shared" si="635"/>
        <v>0</v>
      </c>
      <c r="D1434" s="136"/>
      <c r="E1434" s="143" t="b">
        <f t="shared" si="636"/>
        <v>0</v>
      </c>
      <c r="F1434" s="137" t="str">
        <f t="shared" si="637"/>
        <v/>
      </c>
      <c r="G1434" s="138"/>
      <c r="H1434" s="139"/>
      <c r="I1434" s="138"/>
      <c r="J1434" s="139"/>
      <c r="K1434" s="138"/>
      <c r="L1434" s="139"/>
      <c r="M1434" s="140" t="str">
        <f t="shared" si="638"/>
        <v/>
      </c>
      <c r="N1434" s="534"/>
      <c r="O1434" s="534"/>
      <c r="Q1434" s="513">
        <f t="shared" si="639"/>
        <v>0</v>
      </c>
      <c r="R1434" s="499" t="str">
        <f t="shared" si="640"/>
        <v/>
      </c>
      <c r="T1434" s="522">
        <f t="shared" si="617"/>
        <v>0</v>
      </c>
      <c r="U1434" s="523">
        <f t="shared" si="618"/>
        <v>0</v>
      </c>
      <c r="V1434" s="522">
        <f t="shared" si="619"/>
        <v>0</v>
      </c>
      <c r="W1434" s="523">
        <f t="shared" si="620"/>
        <v>0</v>
      </c>
      <c r="X1434" s="522">
        <f t="shared" si="621"/>
        <v>0</v>
      </c>
      <c r="Y1434" s="523">
        <f t="shared" si="622"/>
        <v>0</v>
      </c>
      <c r="AA1434" s="517"/>
      <c r="AB1434" s="517" t="e">
        <f t="shared" si="641"/>
        <v>#VALUE!</v>
      </c>
      <c r="AC1434" s="524"/>
      <c r="AE1434" s="519"/>
      <c r="AF1434" s="519"/>
      <c r="AH1434" s="499" t="str">
        <f t="shared" si="623"/>
        <v/>
      </c>
    </row>
    <row r="1435" spans="1:34" x14ac:dyDescent="0.2">
      <c r="A1435" s="134"/>
      <c r="B1435" s="135" t="str">
        <f t="shared" si="642"/>
        <v/>
      </c>
      <c r="C1435" s="128" t="b">
        <f t="shared" si="635"/>
        <v>0</v>
      </c>
      <c r="D1435" s="136"/>
      <c r="E1435" s="143" t="b">
        <f t="shared" si="636"/>
        <v>0</v>
      </c>
      <c r="F1435" s="137" t="str">
        <f t="shared" si="637"/>
        <v/>
      </c>
      <c r="G1435" s="138"/>
      <c r="H1435" s="139"/>
      <c r="I1435" s="138"/>
      <c r="J1435" s="139"/>
      <c r="K1435" s="138"/>
      <c r="L1435" s="139"/>
      <c r="M1435" s="140" t="str">
        <f t="shared" si="638"/>
        <v/>
      </c>
      <c r="N1435" s="534"/>
      <c r="O1435" s="534"/>
      <c r="Q1435" s="513">
        <f t="shared" si="639"/>
        <v>0</v>
      </c>
      <c r="R1435" s="499" t="str">
        <f t="shared" si="640"/>
        <v/>
      </c>
      <c r="T1435" s="522">
        <f t="shared" si="617"/>
        <v>0</v>
      </c>
      <c r="U1435" s="523">
        <f t="shared" si="618"/>
        <v>0</v>
      </c>
      <c r="V1435" s="522">
        <f t="shared" si="619"/>
        <v>0</v>
      </c>
      <c r="W1435" s="523">
        <f t="shared" si="620"/>
        <v>0</v>
      </c>
      <c r="X1435" s="522">
        <f t="shared" si="621"/>
        <v>0</v>
      </c>
      <c r="Y1435" s="523">
        <f t="shared" si="622"/>
        <v>0</v>
      </c>
      <c r="AA1435" s="517"/>
      <c r="AB1435" s="517" t="e">
        <f t="shared" si="641"/>
        <v>#VALUE!</v>
      </c>
      <c r="AC1435" s="524"/>
      <c r="AE1435" s="519"/>
      <c r="AF1435" s="519"/>
      <c r="AH1435" s="499" t="str">
        <f t="shared" si="623"/>
        <v/>
      </c>
    </row>
    <row r="1436" spans="1:34" x14ac:dyDescent="0.2">
      <c r="A1436" s="134"/>
      <c r="B1436" s="135" t="str">
        <f t="shared" si="642"/>
        <v/>
      </c>
      <c r="C1436" s="128" t="b">
        <f t="shared" si="635"/>
        <v>0</v>
      </c>
      <c r="D1436" s="136"/>
      <c r="E1436" s="143" t="b">
        <f t="shared" si="636"/>
        <v>0</v>
      </c>
      <c r="F1436" s="137" t="str">
        <f t="shared" si="637"/>
        <v/>
      </c>
      <c r="G1436" s="138"/>
      <c r="H1436" s="139"/>
      <c r="I1436" s="138"/>
      <c r="J1436" s="139"/>
      <c r="K1436" s="138"/>
      <c r="L1436" s="139"/>
      <c r="M1436" s="140" t="str">
        <f t="shared" si="638"/>
        <v/>
      </c>
      <c r="N1436" s="534"/>
      <c r="O1436" s="534"/>
      <c r="Q1436" s="513">
        <f t="shared" si="639"/>
        <v>0</v>
      </c>
      <c r="R1436" s="499" t="str">
        <f t="shared" si="640"/>
        <v/>
      </c>
      <c r="T1436" s="522">
        <f t="shared" si="617"/>
        <v>0</v>
      </c>
      <c r="U1436" s="523">
        <f t="shared" si="618"/>
        <v>0</v>
      </c>
      <c r="V1436" s="522">
        <f t="shared" si="619"/>
        <v>0</v>
      </c>
      <c r="W1436" s="523">
        <f t="shared" si="620"/>
        <v>0</v>
      </c>
      <c r="X1436" s="522">
        <f t="shared" si="621"/>
        <v>0</v>
      </c>
      <c r="Y1436" s="523">
        <f t="shared" si="622"/>
        <v>0</v>
      </c>
      <c r="AA1436" s="517"/>
      <c r="AB1436" s="517" t="e">
        <f t="shared" si="641"/>
        <v>#VALUE!</v>
      </c>
      <c r="AC1436" s="524"/>
      <c r="AE1436" s="519"/>
      <c r="AF1436" s="519"/>
      <c r="AH1436" s="499" t="str">
        <f t="shared" si="623"/>
        <v/>
      </c>
    </row>
    <row r="1437" spans="1:34" x14ac:dyDescent="0.2">
      <c r="A1437" s="134"/>
      <c r="B1437" s="135" t="str">
        <f t="shared" si="642"/>
        <v/>
      </c>
      <c r="C1437" s="128" t="b">
        <f t="shared" si="635"/>
        <v>0</v>
      </c>
      <c r="D1437" s="136"/>
      <c r="E1437" s="143" t="b">
        <f t="shared" si="636"/>
        <v>0</v>
      </c>
      <c r="F1437" s="137" t="str">
        <f t="shared" si="637"/>
        <v/>
      </c>
      <c r="G1437" s="138"/>
      <c r="H1437" s="139"/>
      <c r="I1437" s="138"/>
      <c r="J1437" s="139"/>
      <c r="K1437" s="138"/>
      <c r="L1437" s="139"/>
      <c r="M1437" s="140" t="str">
        <f t="shared" si="638"/>
        <v/>
      </c>
      <c r="N1437" s="534"/>
      <c r="O1437" s="534"/>
      <c r="Q1437" s="513">
        <f t="shared" si="639"/>
        <v>0</v>
      </c>
      <c r="R1437" s="499" t="str">
        <f t="shared" si="640"/>
        <v/>
      </c>
      <c r="T1437" s="522">
        <f t="shared" si="617"/>
        <v>0</v>
      </c>
      <c r="U1437" s="523">
        <f t="shared" si="618"/>
        <v>0</v>
      </c>
      <c r="V1437" s="522">
        <f t="shared" si="619"/>
        <v>0</v>
      </c>
      <c r="W1437" s="523">
        <f t="shared" si="620"/>
        <v>0</v>
      </c>
      <c r="X1437" s="522">
        <f t="shared" si="621"/>
        <v>0</v>
      </c>
      <c r="Y1437" s="523">
        <f t="shared" si="622"/>
        <v>0</v>
      </c>
      <c r="AA1437" s="517"/>
      <c r="AB1437" s="517" t="e">
        <f t="shared" si="641"/>
        <v>#VALUE!</v>
      </c>
      <c r="AC1437" s="524"/>
      <c r="AE1437" s="519"/>
      <c r="AF1437" s="519"/>
      <c r="AH1437" s="499" t="str">
        <f t="shared" si="623"/>
        <v/>
      </c>
    </row>
    <row r="1438" spans="1:34" x14ac:dyDescent="0.2">
      <c r="A1438" s="134"/>
      <c r="B1438" s="135" t="str">
        <f t="shared" si="642"/>
        <v/>
      </c>
      <c r="C1438" s="128" t="b">
        <f t="shared" si="635"/>
        <v>0</v>
      </c>
      <c r="D1438" s="136"/>
      <c r="E1438" s="143" t="b">
        <f t="shared" si="636"/>
        <v>0</v>
      </c>
      <c r="F1438" s="137" t="str">
        <f t="shared" si="637"/>
        <v/>
      </c>
      <c r="G1438" s="138"/>
      <c r="H1438" s="139"/>
      <c r="I1438" s="138"/>
      <c r="J1438" s="139"/>
      <c r="K1438" s="138"/>
      <c r="L1438" s="139"/>
      <c r="M1438" s="140" t="str">
        <f t="shared" si="638"/>
        <v/>
      </c>
      <c r="N1438" s="534"/>
      <c r="O1438" s="534"/>
      <c r="Q1438" s="513">
        <f t="shared" si="639"/>
        <v>0</v>
      </c>
      <c r="R1438" s="499" t="str">
        <f t="shared" si="640"/>
        <v/>
      </c>
      <c r="T1438" s="522">
        <f t="shared" si="617"/>
        <v>0</v>
      </c>
      <c r="U1438" s="523">
        <f t="shared" si="618"/>
        <v>0</v>
      </c>
      <c r="V1438" s="522">
        <f t="shared" si="619"/>
        <v>0</v>
      </c>
      <c r="W1438" s="523">
        <f t="shared" si="620"/>
        <v>0</v>
      </c>
      <c r="X1438" s="522">
        <f t="shared" si="621"/>
        <v>0</v>
      </c>
      <c r="Y1438" s="523">
        <f t="shared" si="622"/>
        <v>0</v>
      </c>
      <c r="AA1438" s="517"/>
      <c r="AB1438" s="517" t="e">
        <f t="shared" si="641"/>
        <v>#VALUE!</v>
      </c>
      <c r="AC1438" s="524"/>
      <c r="AE1438" s="519"/>
      <c r="AF1438" s="519"/>
      <c r="AH1438" s="499" t="str">
        <f t="shared" si="623"/>
        <v/>
      </c>
    </row>
    <row r="1439" spans="1:34" x14ac:dyDescent="0.2">
      <c r="A1439" s="134"/>
      <c r="B1439" s="135" t="str">
        <f t="shared" si="642"/>
        <v/>
      </c>
      <c r="C1439" s="128" t="b">
        <f t="shared" si="635"/>
        <v>0</v>
      </c>
      <c r="D1439" s="136"/>
      <c r="E1439" s="143" t="b">
        <f t="shared" si="636"/>
        <v>0</v>
      </c>
      <c r="F1439" s="137" t="str">
        <f t="shared" si="637"/>
        <v/>
      </c>
      <c r="G1439" s="138"/>
      <c r="H1439" s="139"/>
      <c r="I1439" s="138"/>
      <c r="J1439" s="139"/>
      <c r="K1439" s="138"/>
      <c r="L1439" s="139"/>
      <c r="M1439" s="140" t="str">
        <f t="shared" si="638"/>
        <v/>
      </c>
      <c r="N1439" s="534"/>
      <c r="O1439" s="534"/>
      <c r="Q1439" s="513">
        <f t="shared" si="639"/>
        <v>0</v>
      </c>
      <c r="R1439" s="499" t="str">
        <f t="shared" si="640"/>
        <v/>
      </c>
      <c r="T1439" s="522">
        <f t="shared" si="617"/>
        <v>0</v>
      </c>
      <c r="U1439" s="523">
        <f t="shared" si="618"/>
        <v>0</v>
      </c>
      <c r="V1439" s="522">
        <f t="shared" si="619"/>
        <v>0</v>
      </c>
      <c r="W1439" s="523">
        <f t="shared" si="620"/>
        <v>0</v>
      </c>
      <c r="X1439" s="522">
        <f t="shared" si="621"/>
        <v>0</v>
      </c>
      <c r="Y1439" s="523">
        <f t="shared" si="622"/>
        <v>0</v>
      </c>
      <c r="AA1439" s="517"/>
      <c r="AB1439" s="517" t="e">
        <f t="shared" si="641"/>
        <v>#VALUE!</v>
      </c>
      <c r="AC1439" s="524"/>
      <c r="AE1439" s="519"/>
      <c r="AF1439" s="519"/>
      <c r="AH1439" s="499" t="str">
        <f t="shared" si="623"/>
        <v/>
      </c>
    </row>
    <row r="1440" spans="1:34" x14ac:dyDescent="0.2">
      <c r="A1440" s="134"/>
      <c r="B1440" s="135" t="str">
        <f t="shared" si="642"/>
        <v/>
      </c>
      <c r="C1440" s="128" t="b">
        <f t="shared" si="635"/>
        <v>0</v>
      </c>
      <c r="D1440" s="136"/>
      <c r="E1440" s="143" t="b">
        <f t="shared" si="636"/>
        <v>0</v>
      </c>
      <c r="F1440" s="137" t="str">
        <f t="shared" si="637"/>
        <v/>
      </c>
      <c r="G1440" s="138"/>
      <c r="H1440" s="139"/>
      <c r="I1440" s="138"/>
      <c r="J1440" s="139"/>
      <c r="K1440" s="138"/>
      <c r="L1440" s="139"/>
      <c r="M1440" s="140" t="str">
        <f t="shared" si="638"/>
        <v/>
      </c>
      <c r="N1440" s="534"/>
      <c r="O1440" s="534"/>
      <c r="Q1440" s="513">
        <f t="shared" si="639"/>
        <v>0</v>
      </c>
      <c r="R1440" s="499" t="str">
        <f t="shared" si="640"/>
        <v/>
      </c>
      <c r="T1440" s="522">
        <f t="shared" si="617"/>
        <v>0</v>
      </c>
      <c r="U1440" s="523">
        <f t="shared" si="618"/>
        <v>0</v>
      </c>
      <c r="V1440" s="522">
        <f t="shared" si="619"/>
        <v>0</v>
      </c>
      <c r="W1440" s="523">
        <f t="shared" si="620"/>
        <v>0</v>
      </c>
      <c r="X1440" s="522">
        <f t="shared" si="621"/>
        <v>0</v>
      </c>
      <c r="Y1440" s="523">
        <f t="shared" si="622"/>
        <v>0</v>
      </c>
      <c r="AA1440" s="517"/>
      <c r="AB1440" s="517" t="e">
        <f t="shared" si="641"/>
        <v>#VALUE!</v>
      </c>
      <c r="AC1440" s="524"/>
      <c r="AE1440" s="519"/>
      <c r="AF1440" s="519"/>
      <c r="AH1440" s="499" t="str">
        <f t="shared" si="623"/>
        <v/>
      </c>
    </row>
    <row r="1441" spans="1:34" x14ac:dyDescent="0.2">
      <c r="A1441" s="134"/>
      <c r="B1441" s="135" t="str">
        <f t="shared" si="642"/>
        <v/>
      </c>
      <c r="C1441" s="128" t="b">
        <f t="shared" si="635"/>
        <v>0</v>
      </c>
      <c r="D1441" s="136"/>
      <c r="E1441" s="143" t="b">
        <f t="shared" si="636"/>
        <v>0</v>
      </c>
      <c r="F1441" s="137" t="str">
        <f t="shared" si="637"/>
        <v/>
      </c>
      <c r="G1441" s="138"/>
      <c r="H1441" s="139"/>
      <c r="I1441" s="138"/>
      <c r="J1441" s="139"/>
      <c r="K1441" s="138"/>
      <c r="L1441" s="139"/>
      <c r="M1441" s="140" t="str">
        <f t="shared" si="638"/>
        <v/>
      </c>
      <c r="N1441" s="534"/>
      <c r="O1441" s="534"/>
      <c r="Q1441" s="513">
        <f t="shared" si="639"/>
        <v>0</v>
      </c>
      <c r="R1441" s="499" t="str">
        <f t="shared" si="640"/>
        <v/>
      </c>
      <c r="T1441" s="522">
        <f t="shared" si="617"/>
        <v>0</v>
      </c>
      <c r="U1441" s="523">
        <f t="shared" si="618"/>
        <v>0</v>
      </c>
      <c r="V1441" s="522">
        <f t="shared" si="619"/>
        <v>0</v>
      </c>
      <c r="W1441" s="523">
        <f t="shared" si="620"/>
        <v>0</v>
      </c>
      <c r="X1441" s="522">
        <f t="shared" si="621"/>
        <v>0</v>
      </c>
      <c r="Y1441" s="523">
        <f t="shared" si="622"/>
        <v>0</v>
      </c>
      <c r="AA1441" s="517"/>
      <c r="AB1441" s="517" t="e">
        <f t="shared" si="641"/>
        <v>#VALUE!</v>
      </c>
      <c r="AC1441" s="524"/>
      <c r="AE1441" s="519"/>
      <c r="AF1441" s="519"/>
      <c r="AH1441" s="499" t="str">
        <f t="shared" si="623"/>
        <v/>
      </c>
    </row>
    <row r="1442" spans="1:34" x14ac:dyDescent="0.2">
      <c r="A1442" s="134"/>
      <c r="B1442" s="135" t="str">
        <f t="shared" si="642"/>
        <v/>
      </c>
      <c r="C1442" s="128" t="b">
        <f t="shared" si="635"/>
        <v>0</v>
      </c>
      <c r="D1442" s="136"/>
      <c r="E1442" s="143" t="b">
        <f t="shared" si="636"/>
        <v>0</v>
      </c>
      <c r="F1442" s="137" t="str">
        <f t="shared" si="637"/>
        <v/>
      </c>
      <c r="G1442" s="138"/>
      <c r="H1442" s="139"/>
      <c r="I1442" s="138"/>
      <c r="J1442" s="139"/>
      <c r="K1442" s="138"/>
      <c r="L1442" s="139"/>
      <c r="M1442" s="140" t="str">
        <f t="shared" si="638"/>
        <v/>
      </c>
      <c r="N1442" s="534"/>
      <c r="O1442" s="534"/>
      <c r="Q1442" s="513">
        <f t="shared" si="639"/>
        <v>0</v>
      </c>
      <c r="R1442" s="499" t="str">
        <f t="shared" si="640"/>
        <v/>
      </c>
      <c r="T1442" s="522">
        <f t="shared" si="617"/>
        <v>0</v>
      </c>
      <c r="U1442" s="523">
        <f t="shared" si="618"/>
        <v>0</v>
      </c>
      <c r="V1442" s="522">
        <f t="shared" si="619"/>
        <v>0</v>
      </c>
      <c r="W1442" s="523">
        <f t="shared" si="620"/>
        <v>0</v>
      </c>
      <c r="X1442" s="522">
        <f t="shared" si="621"/>
        <v>0</v>
      </c>
      <c r="Y1442" s="523">
        <f t="shared" si="622"/>
        <v>0</v>
      </c>
      <c r="AA1442" s="517"/>
      <c r="AB1442" s="517" t="e">
        <f t="shared" si="641"/>
        <v>#VALUE!</v>
      </c>
      <c r="AC1442" s="524"/>
      <c r="AE1442" s="519"/>
      <c r="AF1442" s="519"/>
      <c r="AH1442" s="499" t="str">
        <f t="shared" si="623"/>
        <v/>
      </c>
    </row>
    <row r="1443" spans="1:34" x14ac:dyDescent="0.2">
      <c r="A1443" s="134"/>
      <c r="B1443" s="135" t="str">
        <f t="shared" si="642"/>
        <v/>
      </c>
      <c r="C1443" s="128" t="b">
        <f t="shared" si="635"/>
        <v>0</v>
      </c>
      <c r="D1443" s="136"/>
      <c r="E1443" s="143" t="b">
        <f t="shared" si="636"/>
        <v>0</v>
      </c>
      <c r="F1443" s="137" t="str">
        <f t="shared" si="637"/>
        <v/>
      </c>
      <c r="G1443" s="138"/>
      <c r="H1443" s="139"/>
      <c r="I1443" s="138"/>
      <c r="J1443" s="139"/>
      <c r="K1443" s="138"/>
      <c r="L1443" s="139"/>
      <c r="M1443" s="140" t="str">
        <f t="shared" si="638"/>
        <v/>
      </c>
      <c r="N1443" s="534"/>
      <c r="O1443" s="534"/>
      <c r="Q1443" s="513">
        <f t="shared" si="639"/>
        <v>0</v>
      </c>
      <c r="R1443" s="499" t="str">
        <f t="shared" si="640"/>
        <v/>
      </c>
      <c r="T1443" s="522">
        <f t="shared" si="617"/>
        <v>0</v>
      </c>
      <c r="U1443" s="523">
        <f t="shared" si="618"/>
        <v>0</v>
      </c>
      <c r="V1443" s="522">
        <f t="shared" si="619"/>
        <v>0</v>
      </c>
      <c r="W1443" s="523">
        <f t="shared" si="620"/>
        <v>0</v>
      </c>
      <c r="X1443" s="522">
        <f t="shared" si="621"/>
        <v>0</v>
      </c>
      <c r="Y1443" s="523">
        <f t="shared" si="622"/>
        <v>0</v>
      </c>
      <c r="AA1443" s="517"/>
      <c r="AB1443" s="517" t="e">
        <f t="shared" si="641"/>
        <v>#VALUE!</v>
      </c>
      <c r="AC1443" s="524"/>
      <c r="AE1443" s="519"/>
      <c r="AF1443" s="519"/>
      <c r="AH1443" s="499" t="str">
        <f t="shared" si="623"/>
        <v/>
      </c>
    </row>
    <row r="1444" spans="1:34" x14ac:dyDescent="0.2">
      <c r="A1444" s="134"/>
      <c r="B1444" s="135" t="str">
        <f t="shared" si="642"/>
        <v/>
      </c>
      <c r="C1444" s="128" t="b">
        <f t="shared" si="635"/>
        <v>0</v>
      </c>
      <c r="D1444" s="136"/>
      <c r="E1444" s="143" t="b">
        <f t="shared" si="636"/>
        <v>0</v>
      </c>
      <c r="F1444" s="137" t="str">
        <f t="shared" si="637"/>
        <v/>
      </c>
      <c r="G1444" s="138"/>
      <c r="H1444" s="139"/>
      <c r="I1444" s="138"/>
      <c r="J1444" s="139"/>
      <c r="K1444" s="138"/>
      <c r="L1444" s="139"/>
      <c r="M1444" s="140" t="str">
        <f t="shared" si="638"/>
        <v/>
      </c>
      <c r="N1444" s="534"/>
      <c r="O1444" s="534"/>
      <c r="Q1444" s="513">
        <f t="shared" si="639"/>
        <v>0</v>
      </c>
      <c r="R1444" s="499" t="str">
        <f t="shared" si="640"/>
        <v/>
      </c>
      <c r="T1444" s="522">
        <f t="shared" si="617"/>
        <v>0</v>
      </c>
      <c r="U1444" s="523">
        <f t="shared" si="618"/>
        <v>0</v>
      </c>
      <c r="V1444" s="522">
        <f t="shared" si="619"/>
        <v>0</v>
      </c>
      <c r="W1444" s="523">
        <f t="shared" si="620"/>
        <v>0</v>
      </c>
      <c r="X1444" s="522">
        <f t="shared" si="621"/>
        <v>0</v>
      </c>
      <c r="Y1444" s="523">
        <f t="shared" si="622"/>
        <v>0</v>
      </c>
      <c r="AA1444" s="517"/>
      <c r="AB1444" s="517" t="e">
        <f t="shared" si="641"/>
        <v>#VALUE!</v>
      </c>
      <c r="AC1444" s="524"/>
      <c r="AE1444" s="519"/>
      <c r="AF1444" s="519"/>
      <c r="AH1444" s="499" t="str">
        <f t="shared" si="623"/>
        <v/>
      </c>
    </row>
    <row r="1445" spans="1:34" x14ac:dyDescent="0.2">
      <c r="A1445" s="134"/>
      <c r="B1445" s="135" t="str">
        <f t="shared" si="642"/>
        <v/>
      </c>
      <c r="C1445" s="128" t="b">
        <f t="shared" si="635"/>
        <v>0</v>
      </c>
      <c r="D1445" s="136"/>
      <c r="E1445" s="143" t="b">
        <f t="shared" si="636"/>
        <v>0</v>
      </c>
      <c r="F1445" s="137" t="str">
        <f t="shared" si="637"/>
        <v/>
      </c>
      <c r="G1445" s="138"/>
      <c r="H1445" s="139"/>
      <c r="I1445" s="138"/>
      <c r="J1445" s="139"/>
      <c r="K1445" s="138"/>
      <c r="L1445" s="139"/>
      <c r="M1445" s="140" t="str">
        <f t="shared" si="638"/>
        <v/>
      </c>
      <c r="N1445" s="534"/>
      <c r="O1445" s="534"/>
      <c r="Q1445" s="513">
        <f t="shared" si="639"/>
        <v>0</v>
      </c>
      <c r="R1445" s="499" t="str">
        <f t="shared" si="640"/>
        <v/>
      </c>
      <c r="T1445" s="522">
        <f t="shared" si="617"/>
        <v>0</v>
      </c>
      <c r="U1445" s="523">
        <f t="shared" si="618"/>
        <v>0</v>
      </c>
      <c r="V1445" s="522">
        <f t="shared" si="619"/>
        <v>0</v>
      </c>
      <c r="W1445" s="523">
        <f t="shared" si="620"/>
        <v>0</v>
      </c>
      <c r="X1445" s="522">
        <f t="shared" si="621"/>
        <v>0</v>
      </c>
      <c r="Y1445" s="523">
        <f t="shared" si="622"/>
        <v>0</v>
      </c>
      <c r="AA1445" s="517"/>
      <c r="AB1445" s="517" t="e">
        <f t="shared" si="641"/>
        <v>#VALUE!</v>
      </c>
      <c r="AC1445" s="524"/>
      <c r="AE1445" s="519"/>
      <c r="AF1445" s="519"/>
      <c r="AH1445" s="499" t="str">
        <f t="shared" si="623"/>
        <v/>
      </c>
    </row>
    <row r="1446" spans="1:34" x14ac:dyDescent="0.2">
      <c r="A1446" s="134"/>
      <c r="B1446" s="135" t="str">
        <f t="shared" si="642"/>
        <v/>
      </c>
      <c r="C1446" s="128" t="b">
        <f t="shared" si="635"/>
        <v>0</v>
      </c>
      <c r="D1446" s="136"/>
      <c r="E1446" s="143" t="b">
        <f t="shared" si="636"/>
        <v>0</v>
      </c>
      <c r="F1446" s="137" t="str">
        <f t="shared" si="637"/>
        <v/>
      </c>
      <c r="G1446" s="138"/>
      <c r="H1446" s="139"/>
      <c r="I1446" s="138"/>
      <c r="J1446" s="139"/>
      <c r="K1446" s="138"/>
      <c r="L1446" s="139"/>
      <c r="M1446" s="140" t="str">
        <f t="shared" si="638"/>
        <v/>
      </c>
      <c r="N1446" s="534"/>
      <c r="O1446" s="534"/>
      <c r="Q1446" s="513">
        <f t="shared" si="639"/>
        <v>0</v>
      </c>
      <c r="R1446" s="499" t="str">
        <f t="shared" si="640"/>
        <v/>
      </c>
      <c r="T1446" s="522">
        <f t="shared" si="617"/>
        <v>0</v>
      </c>
      <c r="U1446" s="523">
        <f t="shared" si="618"/>
        <v>0</v>
      </c>
      <c r="V1446" s="522">
        <f t="shared" si="619"/>
        <v>0</v>
      </c>
      <c r="W1446" s="523">
        <f t="shared" si="620"/>
        <v>0</v>
      </c>
      <c r="X1446" s="522">
        <f t="shared" si="621"/>
        <v>0</v>
      </c>
      <c r="Y1446" s="523">
        <f t="shared" si="622"/>
        <v>0</v>
      </c>
      <c r="AA1446" s="517"/>
      <c r="AB1446" s="517" t="e">
        <f t="shared" si="641"/>
        <v>#VALUE!</v>
      </c>
      <c r="AC1446" s="524"/>
      <c r="AE1446" s="519"/>
      <c r="AF1446" s="519"/>
      <c r="AH1446" s="499" t="str">
        <f t="shared" si="623"/>
        <v/>
      </c>
    </row>
    <row r="1447" spans="1:34" x14ac:dyDescent="0.2">
      <c r="A1447" s="134"/>
      <c r="B1447" s="135" t="str">
        <f t="shared" si="642"/>
        <v/>
      </c>
      <c r="C1447" s="128" t="b">
        <f t="shared" si="635"/>
        <v>0</v>
      </c>
      <c r="D1447" s="136"/>
      <c r="E1447" s="143" t="b">
        <f t="shared" si="636"/>
        <v>0</v>
      </c>
      <c r="F1447" s="137" t="str">
        <f t="shared" si="637"/>
        <v/>
      </c>
      <c r="G1447" s="138"/>
      <c r="H1447" s="139"/>
      <c r="I1447" s="138"/>
      <c r="J1447" s="139"/>
      <c r="K1447" s="138"/>
      <c r="L1447" s="139"/>
      <c r="M1447" s="140" t="str">
        <f t="shared" si="638"/>
        <v/>
      </c>
      <c r="N1447" s="534"/>
      <c r="O1447" s="534"/>
      <c r="Q1447" s="513">
        <f t="shared" si="639"/>
        <v>0</v>
      </c>
      <c r="R1447" s="499" t="str">
        <f t="shared" si="640"/>
        <v/>
      </c>
      <c r="T1447" s="522">
        <f t="shared" si="617"/>
        <v>0</v>
      </c>
      <c r="U1447" s="523">
        <f t="shared" si="618"/>
        <v>0</v>
      </c>
      <c r="V1447" s="522">
        <f t="shared" si="619"/>
        <v>0</v>
      </c>
      <c r="W1447" s="523">
        <f t="shared" si="620"/>
        <v>0</v>
      </c>
      <c r="X1447" s="522">
        <f t="shared" si="621"/>
        <v>0</v>
      </c>
      <c r="Y1447" s="523">
        <f t="shared" si="622"/>
        <v>0</v>
      </c>
      <c r="AA1447" s="517"/>
      <c r="AB1447" s="517" t="e">
        <f t="shared" si="641"/>
        <v>#VALUE!</v>
      </c>
      <c r="AC1447" s="524"/>
      <c r="AE1447" s="519"/>
      <c r="AF1447" s="519"/>
      <c r="AH1447" s="499" t="str">
        <f t="shared" si="623"/>
        <v/>
      </c>
    </row>
    <row r="1448" spans="1:34" x14ac:dyDescent="0.2">
      <c r="A1448" s="134"/>
      <c r="B1448" s="135" t="str">
        <f t="shared" si="642"/>
        <v/>
      </c>
      <c r="C1448" s="128" t="b">
        <f t="shared" si="635"/>
        <v>0</v>
      </c>
      <c r="D1448" s="136"/>
      <c r="E1448" s="143" t="b">
        <f t="shared" si="636"/>
        <v>0</v>
      </c>
      <c r="F1448" s="137" t="str">
        <f t="shared" si="637"/>
        <v/>
      </c>
      <c r="G1448" s="138"/>
      <c r="H1448" s="139"/>
      <c r="I1448" s="138"/>
      <c r="J1448" s="139"/>
      <c r="K1448" s="138"/>
      <c r="L1448" s="139"/>
      <c r="M1448" s="140" t="str">
        <f t="shared" si="638"/>
        <v/>
      </c>
      <c r="N1448" s="534"/>
      <c r="O1448" s="534"/>
      <c r="Q1448" s="513">
        <f t="shared" si="639"/>
        <v>0</v>
      </c>
      <c r="R1448" s="499" t="str">
        <f t="shared" si="640"/>
        <v/>
      </c>
      <c r="T1448" s="522">
        <f t="shared" si="617"/>
        <v>0</v>
      </c>
      <c r="U1448" s="523">
        <f t="shared" si="618"/>
        <v>0</v>
      </c>
      <c r="V1448" s="522">
        <f t="shared" si="619"/>
        <v>0</v>
      </c>
      <c r="W1448" s="523">
        <f t="shared" si="620"/>
        <v>0</v>
      </c>
      <c r="X1448" s="522">
        <f t="shared" si="621"/>
        <v>0</v>
      </c>
      <c r="Y1448" s="523">
        <f t="shared" si="622"/>
        <v>0</v>
      </c>
      <c r="AA1448" s="517"/>
      <c r="AB1448" s="517" t="e">
        <f t="shared" si="641"/>
        <v>#VALUE!</v>
      </c>
      <c r="AC1448" s="524"/>
      <c r="AE1448" s="519"/>
      <c r="AF1448" s="519"/>
      <c r="AH1448" s="499" t="str">
        <f t="shared" si="623"/>
        <v/>
      </c>
    </row>
    <row r="1449" spans="1:34" x14ac:dyDescent="0.2">
      <c r="A1449" s="134"/>
      <c r="B1449" s="135" t="str">
        <f t="shared" si="642"/>
        <v/>
      </c>
      <c r="C1449" s="128" t="b">
        <f t="shared" si="635"/>
        <v>0</v>
      </c>
      <c r="D1449" s="136"/>
      <c r="E1449" s="143" t="b">
        <f t="shared" si="636"/>
        <v>0</v>
      </c>
      <c r="F1449" s="137" t="str">
        <f t="shared" si="637"/>
        <v/>
      </c>
      <c r="G1449" s="138"/>
      <c r="H1449" s="139"/>
      <c r="I1449" s="138"/>
      <c r="J1449" s="139"/>
      <c r="K1449" s="138"/>
      <c r="L1449" s="139"/>
      <c r="M1449" s="140" t="str">
        <f t="shared" si="638"/>
        <v/>
      </c>
      <c r="N1449" s="534"/>
      <c r="O1449" s="534"/>
      <c r="Q1449" s="513">
        <f t="shared" si="639"/>
        <v>0</v>
      </c>
      <c r="R1449" s="499" t="str">
        <f t="shared" si="640"/>
        <v/>
      </c>
      <c r="T1449" s="522">
        <f t="shared" si="617"/>
        <v>0</v>
      </c>
      <c r="U1449" s="523">
        <f t="shared" si="618"/>
        <v>0</v>
      </c>
      <c r="V1449" s="522">
        <f t="shared" si="619"/>
        <v>0</v>
      </c>
      <c r="W1449" s="523">
        <f t="shared" si="620"/>
        <v>0</v>
      </c>
      <c r="X1449" s="522">
        <f t="shared" si="621"/>
        <v>0</v>
      </c>
      <c r="Y1449" s="523">
        <f t="shared" si="622"/>
        <v>0</v>
      </c>
      <c r="AA1449" s="517"/>
      <c r="AB1449" s="517" t="e">
        <f t="shared" si="641"/>
        <v>#VALUE!</v>
      </c>
      <c r="AC1449" s="524"/>
      <c r="AE1449" s="519"/>
      <c r="AF1449" s="519"/>
      <c r="AH1449" s="499" t="str">
        <f t="shared" si="623"/>
        <v/>
      </c>
    </row>
    <row r="1450" spans="1:34" x14ac:dyDescent="0.2">
      <c r="A1450" s="134"/>
      <c r="B1450" s="135" t="str">
        <f t="shared" si="642"/>
        <v/>
      </c>
      <c r="C1450" s="128" t="b">
        <f t="shared" si="635"/>
        <v>0</v>
      </c>
      <c r="D1450" s="136"/>
      <c r="E1450" s="143" t="b">
        <f t="shared" si="636"/>
        <v>0</v>
      </c>
      <c r="F1450" s="137" t="str">
        <f t="shared" si="637"/>
        <v/>
      </c>
      <c r="G1450" s="138"/>
      <c r="H1450" s="139"/>
      <c r="I1450" s="138"/>
      <c r="J1450" s="139"/>
      <c r="K1450" s="138"/>
      <c r="L1450" s="139"/>
      <c r="M1450" s="140" t="str">
        <f t="shared" si="638"/>
        <v/>
      </c>
      <c r="N1450" s="534"/>
      <c r="O1450" s="534"/>
      <c r="Q1450" s="513">
        <f t="shared" si="639"/>
        <v>0</v>
      </c>
      <c r="R1450" s="499" t="str">
        <f t="shared" si="640"/>
        <v/>
      </c>
      <c r="T1450" s="522">
        <f t="shared" si="617"/>
        <v>0</v>
      </c>
      <c r="U1450" s="523">
        <f t="shared" si="618"/>
        <v>0</v>
      </c>
      <c r="V1450" s="522">
        <f t="shared" si="619"/>
        <v>0</v>
      </c>
      <c r="W1450" s="523">
        <f t="shared" si="620"/>
        <v>0</v>
      </c>
      <c r="X1450" s="522">
        <f t="shared" si="621"/>
        <v>0</v>
      </c>
      <c r="Y1450" s="523">
        <f t="shared" si="622"/>
        <v>0</v>
      </c>
      <c r="AA1450" s="517"/>
      <c r="AB1450" s="517" t="e">
        <f t="shared" si="641"/>
        <v>#VALUE!</v>
      </c>
      <c r="AC1450" s="524"/>
      <c r="AE1450" s="519"/>
      <c r="AF1450" s="519"/>
      <c r="AH1450" s="499" t="str">
        <f t="shared" si="623"/>
        <v/>
      </c>
    </row>
    <row r="1451" spans="1:34" x14ac:dyDescent="0.2">
      <c r="A1451" s="134"/>
      <c r="B1451" s="135" t="str">
        <f t="shared" si="642"/>
        <v/>
      </c>
      <c r="C1451" s="128" t="b">
        <f t="shared" si="635"/>
        <v>0</v>
      </c>
      <c r="D1451" s="136"/>
      <c r="E1451" s="143" t="b">
        <f t="shared" si="636"/>
        <v>0</v>
      </c>
      <c r="F1451" s="137" t="str">
        <f t="shared" si="637"/>
        <v/>
      </c>
      <c r="G1451" s="138"/>
      <c r="H1451" s="139"/>
      <c r="I1451" s="138"/>
      <c r="J1451" s="139"/>
      <c r="K1451" s="138"/>
      <c r="L1451" s="139"/>
      <c r="M1451" s="140" t="str">
        <f t="shared" si="638"/>
        <v/>
      </c>
      <c r="N1451" s="534"/>
      <c r="O1451" s="534"/>
      <c r="Q1451" s="513">
        <f t="shared" si="639"/>
        <v>0</v>
      </c>
      <c r="R1451" s="499" t="str">
        <f t="shared" si="640"/>
        <v/>
      </c>
      <c r="T1451" s="522">
        <f t="shared" si="617"/>
        <v>0</v>
      </c>
      <c r="U1451" s="523">
        <f t="shared" si="618"/>
        <v>0</v>
      </c>
      <c r="V1451" s="522">
        <f t="shared" si="619"/>
        <v>0</v>
      </c>
      <c r="W1451" s="523">
        <f t="shared" si="620"/>
        <v>0</v>
      </c>
      <c r="X1451" s="522">
        <f t="shared" si="621"/>
        <v>0</v>
      </c>
      <c r="Y1451" s="523">
        <f t="shared" si="622"/>
        <v>0</v>
      </c>
      <c r="AA1451" s="517"/>
      <c r="AB1451" s="517" t="e">
        <f t="shared" si="641"/>
        <v>#VALUE!</v>
      </c>
      <c r="AC1451" s="524"/>
      <c r="AE1451" s="519"/>
      <c r="AF1451" s="519"/>
      <c r="AH1451" s="499" t="str">
        <f t="shared" si="623"/>
        <v/>
      </c>
    </row>
    <row r="1452" spans="1:34" x14ac:dyDescent="0.2">
      <c r="A1452" s="134"/>
      <c r="B1452" s="135" t="str">
        <f t="shared" si="642"/>
        <v/>
      </c>
      <c r="C1452" s="128" t="b">
        <f t="shared" si="635"/>
        <v>0</v>
      </c>
      <c r="D1452" s="136"/>
      <c r="E1452" s="143" t="b">
        <f t="shared" si="636"/>
        <v>0</v>
      </c>
      <c r="F1452" s="137" t="str">
        <f t="shared" si="637"/>
        <v/>
      </c>
      <c r="G1452" s="138"/>
      <c r="H1452" s="139"/>
      <c r="I1452" s="138"/>
      <c r="J1452" s="139"/>
      <c r="K1452" s="138"/>
      <c r="L1452" s="139"/>
      <c r="M1452" s="140" t="str">
        <f t="shared" si="638"/>
        <v/>
      </c>
      <c r="N1452" s="534"/>
      <c r="O1452" s="534"/>
      <c r="Q1452" s="513">
        <f t="shared" si="639"/>
        <v>0</v>
      </c>
      <c r="R1452" s="499" t="str">
        <f t="shared" si="640"/>
        <v/>
      </c>
      <c r="T1452" s="522">
        <f t="shared" si="617"/>
        <v>0</v>
      </c>
      <c r="U1452" s="523">
        <f t="shared" si="618"/>
        <v>0</v>
      </c>
      <c r="V1452" s="522">
        <f t="shared" si="619"/>
        <v>0</v>
      </c>
      <c r="W1452" s="523">
        <f t="shared" si="620"/>
        <v>0</v>
      </c>
      <c r="X1452" s="522">
        <f t="shared" si="621"/>
        <v>0</v>
      </c>
      <c r="Y1452" s="523">
        <f t="shared" si="622"/>
        <v>0</v>
      </c>
      <c r="AA1452" s="517"/>
      <c r="AB1452" s="517" t="e">
        <f t="shared" si="641"/>
        <v>#VALUE!</v>
      </c>
      <c r="AC1452" s="524"/>
      <c r="AE1452" s="519"/>
      <c r="AF1452" s="519"/>
      <c r="AH1452" s="499" t="str">
        <f t="shared" si="623"/>
        <v/>
      </c>
    </row>
    <row r="1453" spans="1:34" x14ac:dyDescent="0.2">
      <c r="A1453" s="134"/>
      <c r="B1453" s="135" t="str">
        <f t="shared" si="642"/>
        <v/>
      </c>
      <c r="C1453" s="128" t="b">
        <f t="shared" si="635"/>
        <v>0</v>
      </c>
      <c r="D1453" s="136"/>
      <c r="E1453" s="143" t="b">
        <f t="shared" si="636"/>
        <v>0</v>
      </c>
      <c r="F1453" s="137" t="str">
        <f t="shared" si="637"/>
        <v/>
      </c>
      <c r="G1453" s="138"/>
      <c r="H1453" s="139"/>
      <c r="I1453" s="138"/>
      <c r="J1453" s="139"/>
      <c r="K1453" s="138"/>
      <c r="L1453" s="139"/>
      <c r="M1453" s="140" t="str">
        <f t="shared" si="638"/>
        <v/>
      </c>
      <c r="N1453" s="534"/>
      <c r="O1453" s="534"/>
      <c r="Q1453" s="513">
        <f t="shared" si="639"/>
        <v>0</v>
      </c>
      <c r="R1453" s="499" t="str">
        <f t="shared" si="640"/>
        <v/>
      </c>
      <c r="T1453" s="522">
        <f t="shared" si="617"/>
        <v>0</v>
      </c>
      <c r="U1453" s="523">
        <f t="shared" si="618"/>
        <v>0</v>
      </c>
      <c r="V1453" s="522">
        <f t="shared" si="619"/>
        <v>0</v>
      </c>
      <c r="W1453" s="523">
        <f t="shared" si="620"/>
        <v>0</v>
      </c>
      <c r="X1453" s="522">
        <f t="shared" si="621"/>
        <v>0</v>
      </c>
      <c r="Y1453" s="523">
        <f t="shared" si="622"/>
        <v>0</v>
      </c>
      <c r="AA1453" s="517"/>
      <c r="AB1453" s="517" t="e">
        <f t="shared" si="641"/>
        <v>#VALUE!</v>
      </c>
      <c r="AC1453" s="524"/>
      <c r="AE1453" s="519"/>
      <c r="AF1453" s="519"/>
      <c r="AH1453" s="499" t="str">
        <f t="shared" si="623"/>
        <v/>
      </c>
    </row>
    <row r="1454" spans="1:34" x14ac:dyDescent="0.2">
      <c r="A1454" s="134"/>
      <c r="B1454" s="135" t="str">
        <f t="shared" si="642"/>
        <v/>
      </c>
      <c r="C1454" s="128" t="b">
        <f t="shared" si="635"/>
        <v>0</v>
      </c>
      <c r="D1454" s="136"/>
      <c r="E1454" s="143" t="b">
        <f t="shared" si="636"/>
        <v>0</v>
      </c>
      <c r="F1454" s="137" t="str">
        <f t="shared" si="637"/>
        <v/>
      </c>
      <c r="G1454" s="138"/>
      <c r="H1454" s="139"/>
      <c r="I1454" s="138"/>
      <c r="J1454" s="139"/>
      <c r="K1454" s="138"/>
      <c r="L1454" s="139"/>
      <c r="M1454" s="140" t="str">
        <f t="shared" si="638"/>
        <v/>
      </c>
      <c r="N1454" s="534"/>
      <c r="O1454" s="534"/>
      <c r="Q1454" s="513">
        <f t="shared" si="639"/>
        <v>0</v>
      </c>
      <c r="R1454" s="499" t="str">
        <f t="shared" si="640"/>
        <v/>
      </c>
      <c r="T1454" s="522">
        <f t="shared" si="617"/>
        <v>0</v>
      </c>
      <c r="U1454" s="523">
        <f t="shared" si="618"/>
        <v>0</v>
      </c>
      <c r="V1454" s="522">
        <f t="shared" si="619"/>
        <v>0</v>
      </c>
      <c r="W1454" s="523">
        <f t="shared" si="620"/>
        <v>0</v>
      </c>
      <c r="X1454" s="522">
        <f t="shared" si="621"/>
        <v>0</v>
      </c>
      <c r="Y1454" s="523">
        <f t="shared" si="622"/>
        <v>0</v>
      </c>
      <c r="AA1454" s="517"/>
      <c r="AB1454" s="517" t="e">
        <f t="shared" si="641"/>
        <v>#VALUE!</v>
      </c>
      <c r="AC1454" s="524"/>
      <c r="AE1454" s="519"/>
      <c r="AF1454" s="519"/>
      <c r="AH1454" s="499" t="str">
        <f t="shared" si="623"/>
        <v/>
      </c>
    </row>
    <row r="1455" spans="1:34" ht="13.5" thickBot="1" x14ac:dyDescent="0.25">
      <c r="A1455" s="179"/>
      <c r="B1455" s="135" t="str">
        <f t="shared" si="642"/>
        <v/>
      </c>
      <c r="C1455" s="128" t="b">
        <f t="shared" si="635"/>
        <v>0</v>
      </c>
      <c r="D1455" s="180"/>
      <c r="E1455" s="143" t="b">
        <f t="shared" si="636"/>
        <v>0</v>
      </c>
      <c r="F1455" s="137" t="str">
        <f t="shared" si="637"/>
        <v/>
      </c>
      <c r="G1455" s="138"/>
      <c r="H1455" s="139"/>
      <c r="I1455" s="138"/>
      <c r="J1455" s="139"/>
      <c r="K1455" s="138"/>
      <c r="L1455" s="139"/>
      <c r="M1455" s="140" t="str">
        <f t="shared" si="638"/>
        <v/>
      </c>
      <c r="N1455" s="534"/>
      <c r="O1455" s="534"/>
      <c r="Q1455" s="513">
        <f t="shared" si="639"/>
        <v>0</v>
      </c>
      <c r="R1455" s="499" t="str">
        <f t="shared" si="640"/>
        <v/>
      </c>
      <c r="T1455" s="522">
        <f t="shared" si="617"/>
        <v>0</v>
      </c>
      <c r="U1455" s="523">
        <f t="shared" si="618"/>
        <v>0</v>
      </c>
      <c r="V1455" s="522">
        <f t="shared" si="619"/>
        <v>0</v>
      </c>
      <c r="W1455" s="523">
        <f t="shared" si="620"/>
        <v>0</v>
      </c>
      <c r="X1455" s="522">
        <f t="shared" si="621"/>
        <v>0</v>
      </c>
      <c r="Y1455" s="523">
        <f t="shared" si="622"/>
        <v>0</v>
      </c>
      <c r="AA1455" s="517"/>
      <c r="AB1455" s="517" t="e">
        <f t="shared" si="641"/>
        <v>#VALUE!</v>
      </c>
      <c r="AC1455" s="524"/>
      <c r="AE1455" s="519"/>
      <c r="AF1455" s="519"/>
      <c r="AH1455" s="499" t="str">
        <f t="shared" si="623"/>
        <v/>
      </c>
    </row>
    <row r="1456" spans="1:34" ht="14.25" thickTop="1" thickBot="1" x14ac:dyDescent="0.25">
      <c r="A1456" s="163"/>
      <c r="B1456" s="164"/>
      <c r="C1456" s="165"/>
      <c r="D1456" s="166"/>
      <c r="E1456" s="166"/>
      <c r="F1456" s="167"/>
      <c r="G1456" s="168"/>
      <c r="H1456" s="168"/>
      <c r="I1456" s="168"/>
      <c r="J1456" s="168"/>
      <c r="K1456" s="168"/>
      <c r="L1456" s="168"/>
      <c r="M1456" s="169" t="str">
        <f>IF(SUM(G1456:L1456)&gt;0.00001,M1455+G1456-H1456+K1456-L1456,"")</f>
        <v/>
      </c>
      <c r="N1456" s="534"/>
      <c r="O1456" s="534"/>
      <c r="Q1456" s="513"/>
      <c r="T1456" s="522">
        <f t="shared" si="617"/>
        <v>0</v>
      </c>
      <c r="U1456" s="523">
        <f t="shared" si="618"/>
        <v>0</v>
      </c>
      <c r="V1456" s="522">
        <f t="shared" si="619"/>
        <v>0</v>
      </c>
      <c r="W1456" s="523">
        <f t="shared" si="620"/>
        <v>0</v>
      </c>
      <c r="X1456" s="522">
        <f t="shared" si="621"/>
        <v>0</v>
      </c>
      <c r="Y1456" s="523">
        <f t="shared" si="622"/>
        <v>0</v>
      </c>
      <c r="AA1456" s="517"/>
      <c r="AB1456" s="517"/>
      <c r="AC1456" s="530"/>
      <c r="AE1456" s="519"/>
      <c r="AF1456" s="519"/>
      <c r="AH1456" s="499" t="str">
        <f t="shared" si="623"/>
        <v/>
      </c>
    </row>
    <row r="1457" spans="1:34" ht="13.5" thickTop="1" x14ac:dyDescent="0.2">
      <c r="A1457" s="702" t="s">
        <v>15</v>
      </c>
      <c r="B1457" s="703"/>
      <c r="C1457" s="703"/>
      <c r="D1457" s="703"/>
      <c r="E1457" s="703"/>
      <c r="F1457" s="703"/>
      <c r="G1457" s="708" t="s">
        <v>9</v>
      </c>
      <c r="H1457" s="708"/>
      <c r="I1457" s="697" t="str">
        <f>I8</f>
        <v>BANCA XXXX</v>
      </c>
      <c r="J1457" s="698"/>
      <c r="K1457" s="696" t="str">
        <f>K8</f>
        <v>BANCA Agricola pop</v>
      </c>
      <c r="L1457" s="696"/>
      <c r="M1457" s="692" t="s">
        <v>7</v>
      </c>
      <c r="N1457" s="505"/>
      <c r="O1457" s="505"/>
      <c r="Q1457" s="513"/>
      <c r="T1457" s="522" t="str">
        <f t="shared" si="617"/>
        <v>C A S S A</v>
      </c>
      <c r="U1457" s="523">
        <f t="shared" si="618"/>
        <v>0</v>
      </c>
      <c r="V1457" s="522" t="str">
        <f t="shared" si="619"/>
        <v>BANCA XXXX</v>
      </c>
      <c r="W1457" s="523">
        <f t="shared" si="620"/>
        <v>0</v>
      </c>
      <c r="X1457" s="522" t="str">
        <f t="shared" si="621"/>
        <v>BANCA Agricola pop</v>
      </c>
      <c r="Y1457" s="523">
        <f t="shared" si="622"/>
        <v>0</v>
      </c>
      <c r="AA1457" s="517"/>
      <c r="AB1457" s="517"/>
      <c r="AC1457" s="530"/>
      <c r="AE1457" s="519"/>
      <c r="AF1457" s="519"/>
      <c r="AH1457" s="499" t="str">
        <f t="shared" si="623"/>
        <v/>
      </c>
    </row>
    <row r="1458" spans="1:34" x14ac:dyDescent="0.2">
      <c r="A1458" s="704"/>
      <c r="B1458" s="705"/>
      <c r="C1458" s="705"/>
      <c r="D1458" s="705"/>
      <c r="E1458" s="705"/>
      <c r="F1458" s="705"/>
      <c r="G1458" s="152" t="s">
        <v>2</v>
      </c>
      <c r="H1458" s="152" t="s">
        <v>3</v>
      </c>
      <c r="I1458" s="152" t="s">
        <v>2</v>
      </c>
      <c r="J1458" s="152" t="s">
        <v>3</v>
      </c>
      <c r="K1458" s="152" t="s">
        <v>2</v>
      </c>
      <c r="L1458" s="152" t="s">
        <v>3</v>
      </c>
      <c r="M1458" s="693"/>
      <c r="N1458" s="505"/>
      <c r="O1458" s="505"/>
      <c r="Q1458" s="513"/>
      <c r="T1458" s="522" t="str">
        <f t="shared" si="617"/>
        <v>ENTRATE</v>
      </c>
      <c r="U1458" s="523" t="str">
        <f t="shared" si="618"/>
        <v>USCITE</v>
      </c>
      <c r="V1458" s="522" t="str">
        <f t="shared" si="619"/>
        <v>ENTRATE</v>
      </c>
      <c r="W1458" s="523" t="str">
        <f t="shared" si="620"/>
        <v>USCITE</v>
      </c>
      <c r="X1458" s="522" t="str">
        <f t="shared" si="621"/>
        <v>ENTRATE</v>
      </c>
      <c r="Y1458" s="523" t="str">
        <f t="shared" si="622"/>
        <v>USCITE</v>
      </c>
      <c r="AA1458" s="517"/>
      <c r="AB1458" s="517"/>
      <c r="AC1458" s="530"/>
      <c r="AE1458" s="519"/>
      <c r="AF1458" s="519"/>
      <c r="AH1458" s="499" t="str">
        <f t="shared" si="623"/>
        <v/>
      </c>
    </row>
    <row r="1459" spans="1:34" x14ac:dyDescent="0.2">
      <c r="A1459" s="694" t="s">
        <v>12</v>
      </c>
      <c r="B1459" s="695"/>
      <c r="C1459" s="695"/>
      <c r="D1459" s="695"/>
      <c r="E1459" s="695"/>
      <c r="F1459" s="695"/>
      <c r="G1459" s="153">
        <f t="shared" ref="G1459:L1459" si="643">SUM(G1430:G1455)</f>
        <v>0</v>
      </c>
      <c r="H1459" s="153">
        <f t="shared" si="643"/>
        <v>0</v>
      </c>
      <c r="I1459" s="153">
        <f t="shared" si="643"/>
        <v>0</v>
      </c>
      <c r="J1459" s="153">
        <f t="shared" si="643"/>
        <v>0</v>
      </c>
      <c r="K1459" s="153">
        <f t="shared" si="643"/>
        <v>0</v>
      </c>
      <c r="L1459" s="153">
        <f t="shared" si="643"/>
        <v>0</v>
      </c>
      <c r="M1459" s="154">
        <f>G1459-H1459+I1459-J1459+K1459-L1459</f>
        <v>0</v>
      </c>
      <c r="N1459" s="534"/>
      <c r="O1459" s="534"/>
      <c r="Q1459" s="513"/>
      <c r="T1459" s="522">
        <f t="shared" ref="T1459:T1521" si="644">IF(R1459="ee",G1459,IF(R1459="-u",G1459,IF(R1459="",G1459,IF(R1459="ra",G1459,IF(R1459="pr",G1459,"")))))</f>
        <v>0</v>
      </c>
      <c r="U1459" s="523">
        <f t="shared" ref="U1459:U1521" si="645">IF(R1459="uu",H1459,IF(R1459="-e",H1459,IF(R1459="",H1459,IF(R1459="rp",H1459,IF(R1459="ve",H1459,"")))))</f>
        <v>0</v>
      </c>
      <c r="V1459" s="522">
        <f t="shared" ref="V1459:V1521" si="646">IF(R1459="ee",I1459,IF(R1459="-u",I1459,IF(R1459="",I1459,IF(R1459="ra",I1459,IF(R1459="ve",I1459,"")))))</f>
        <v>0</v>
      </c>
      <c r="W1459" s="523">
        <f t="shared" ref="W1459:W1521" si="647">IF(R1459="uu",J1459,IF(R1459="-e",J1459,IF(R1459="",J1459,IF(R1459="rp",J1459,IF(R1459="pr",J1459,"")))))</f>
        <v>0</v>
      </c>
      <c r="X1459" s="522">
        <f t="shared" ref="X1459:X1521" si="648">IF(R1459="ee",K1459,IF(R1459="-u",K1459,IF(R1459="",K1459,IF(R1459="ra",K1459,IF(R1459="ve",K1459,"")))))</f>
        <v>0</v>
      </c>
      <c r="Y1459" s="523">
        <f t="shared" ref="Y1459:Y1521" si="649">IF(R1459="uu",L1459,IF(R1459="-e",L1459,IF(R1459="",L1459,IF(R1459="rp",L1459,IF(R1459="pr",L1459,"")))))</f>
        <v>0</v>
      </c>
      <c r="AA1459" s="517"/>
      <c r="AB1459" s="517"/>
      <c r="AC1459" s="530"/>
      <c r="AE1459" s="519"/>
      <c r="AF1459" s="519"/>
      <c r="AH1459" s="499" t="str">
        <f t="shared" ref="AH1459:AH1521" si="650">LEFT($AC1459,4)</f>
        <v/>
      </c>
    </row>
    <row r="1460" spans="1:34" x14ac:dyDescent="0.2">
      <c r="A1460" s="694" t="s">
        <v>14</v>
      </c>
      <c r="B1460" s="695"/>
      <c r="C1460" s="695"/>
      <c r="D1460" s="695"/>
      <c r="E1460" s="695"/>
      <c r="F1460" s="695"/>
      <c r="G1460" s="153">
        <f t="shared" ref="G1460:M1460" si="651">G1428</f>
        <v>434.24</v>
      </c>
      <c r="H1460" s="153">
        <f t="shared" si="651"/>
        <v>0</v>
      </c>
      <c r="I1460" s="153">
        <f t="shared" si="651"/>
        <v>17740.45</v>
      </c>
      <c r="J1460" s="153">
        <f t="shared" si="651"/>
        <v>29.94</v>
      </c>
      <c r="K1460" s="153">
        <f t="shared" si="651"/>
        <v>95.99</v>
      </c>
      <c r="L1460" s="153">
        <f t="shared" si="651"/>
        <v>0</v>
      </c>
      <c r="M1460" s="154">
        <f t="shared" si="651"/>
        <v>18240.740000000005</v>
      </c>
      <c r="N1460" s="534"/>
      <c r="O1460" s="534"/>
      <c r="Q1460" s="513"/>
      <c r="T1460" s="522">
        <f t="shared" si="644"/>
        <v>434.24</v>
      </c>
      <c r="U1460" s="523">
        <f t="shared" si="645"/>
        <v>0</v>
      </c>
      <c r="V1460" s="522">
        <f t="shared" si="646"/>
        <v>17740.45</v>
      </c>
      <c r="W1460" s="523">
        <f t="shared" si="647"/>
        <v>29.94</v>
      </c>
      <c r="X1460" s="522">
        <f t="shared" si="648"/>
        <v>95.99</v>
      </c>
      <c r="Y1460" s="523">
        <f t="shared" si="649"/>
        <v>0</v>
      </c>
      <c r="AA1460" s="517"/>
      <c r="AB1460" s="517"/>
      <c r="AC1460" s="530"/>
      <c r="AE1460" s="519"/>
      <c r="AF1460" s="519"/>
      <c r="AH1460" s="499" t="str">
        <f t="shared" si="650"/>
        <v/>
      </c>
    </row>
    <row r="1461" spans="1:34" x14ac:dyDescent="0.2">
      <c r="A1461" s="700" t="s">
        <v>13</v>
      </c>
      <c r="B1461" s="701"/>
      <c r="C1461" s="701"/>
      <c r="D1461" s="701"/>
      <c r="E1461" s="701"/>
      <c r="F1461" s="701"/>
      <c r="G1461" s="153">
        <f t="shared" ref="G1461:M1461" si="652">G1459+G1460</f>
        <v>434.24</v>
      </c>
      <c r="H1461" s="153">
        <f t="shared" si="652"/>
        <v>0</v>
      </c>
      <c r="I1461" s="153">
        <f t="shared" si="652"/>
        <v>17740.45</v>
      </c>
      <c r="J1461" s="153">
        <f t="shared" si="652"/>
        <v>29.94</v>
      </c>
      <c r="K1461" s="153">
        <f t="shared" si="652"/>
        <v>95.99</v>
      </c>
      <c r="L1461" s="153">
        <f t="shared" si="652"/>
        <v>0</v>
      </c>
      <c r="M1461" s="154">
        <f t="shared" si="652"/>
        <v>18240.740000000005</v>
      </c>
      <c r="N1461" s="534"/>
      <c r="O1461" s="534"/>
      <c r="Q1461" s="513"/>
      <c r="T1461" s="522">
        <f t="shared" si="644"/>
        <v>434.24</v>
      </c>
      <c r="U1461" s="523">
        <f t="shared" si="645"/>
        <v>0</v>
      </c>
      <c r="V1461" s="522">
        <f t="shared" si="646"/>
        <v>17740.45</v>
      </c>
      <c r="W1461" s="523">
        <f t="shared" si="647"/>
        <v>29.94</v>
      </c>
      <c r="X1461" s="522">
        <f t="shared" si="648"/>
        <v>95.99</v>
      </c>
      <c r="Y1461" s="523">
        <f t="shared" si="649"/>
        <v>0</v>
      </c>
      <c r="AA1461" s="517"/>
      <c r="AB1461" s="517"/>
      <c r="AC1461" s="530"/>
      <c r="AE1461" s="519"/>
      <c r="AF1461" s="519"/>
      <c r="AH1461" s="499" t="str">
        <f t="shared" si="650"/>
        <v/>
      </c>
    </row>
    <row r="1462" spans="1:34" ht="13.5" thickBot="1" x14ac:dyDescent="0.25">
      <c r="A1462" s="706" t="s">
        <v>16</v>
      </c>
      <c r="B1462" s="707"/>
      <c r="C1462" s="707"/>
      <c r="D1462" s="707"/>
      <c r="E1462" s="707"/>
      <c r="F1462" s="707"/>
      <c r="G1462" s="699">
        <f>G1461-H1461</f>
        <v>434.24</v>
      </c>
      <c r="H1462" s="699"/>
      <c r="I1462" s="699">
        <f>I1461-J1461</f>
        <v>17710.510000000002</v>
      </c>
      <c r="J1462" s="699"/>
      <c r="K1462" s="699">
        <f>K1461-L1461</f>
        <v>95.99</v>
      </c>
      <c r="L1462" s="699"/>
      <c r="M1462" s="155">
        <f>G1462+I1462+K1462</f>
        <v>18240.740000000005</v>
      </c>
      <c r="N1462" s="536"/>
      <c r="O1462" s="536"/>
      <c r="Q1462" s="513"/>
      <c r="T1462" s="522">
        <f t="shared" si="644"/>
        <v>434.24</v>
      </c>
      <c r="U1462" s="523">
        <f t="shared" si="645"/>
        <v>0</v>
      </c>
      <c r="V1462" s="522">
        <f t="shared" si="646"/>
        <v>17710.510000000002</v>
      </c>
      <c r="W1462" s="523">
        <f t="shared" si="647"/>
        <v>0</v>
      </c>
      <c r="X1462" s="522">
        <f t="shared" si="648"/>
        <v>95.99</v>
      </c>
      <c r="Y1462" s="523">
        <f t="shared" si="649"/>
        <v>0</v>
      </c>
      <c r="AA1462" s="517"/>
      <c r="AB1462" s="517"/>
      <c r="AC1462" s="530"/>
      <c r="AE1462" s="519"/>
      <c r="AF1462" s="519"/>
      <c r="AH1462" s="499" t="str">
        <f t="shared" si="650"/>
        <v/>
      </c>
    </row>
    <row r="1463" spans="1:34" ht="13.5" thickTop="1" x14ac:dyDescent="0.2">
      <c r="A1463" s="160"/>
      <c r="B1463" s="156" t="str">
        <f>IF(Q1463&gt;0.00001,B1455+1,"")</f>
        <v/>
      </c>
      <c r="C1463" s="128" t="b">
        <f t="shared" ref="C1463:C1488" si="653">IF(G1463+I1463+K1463&gt;0,"e",IF(H1463+J1463+L1463&gt;0,"u",IF(G1463+H1463+I1463+J1463+K1463+L1463&lt;0,"")))</f>
        <v>0</v>
      </c>
      <c r="D1463" s="161"/>
      <c r="E1463" s="143" t="b">
        <f t="shared" ref="E1463:E1488" si="654">IF(Q1463&gt;0.0001,1)</f>
        <v>0</v>
      </c>
      <c r="F1463" s="137" t="str">
        <f t="shared" ref="F1463:F1488" si="655">AH1463</f>
        <v/>
      </c>
      <c r="G1463" s="157"/>
      <c r="H1463" s="158"/>
      <c r="I1463" s="157"/>
      <c r="J1463" s="158"/>
      <c r="K1463" s="157"/>
      <c r="L1463" s="158"/>
      <c r="M1463" s="159" t="str">
        <f t="shared" ref="M1463:M1488" si="656">IF(SUM(G1463:L1463)&gt;0.00001,M1462+G1463-H1463+I1463-J1463+K1463-L1463,"")</f>
        <v/>
      </c>
      <c r="N1463" s="534"/>
      <c r="O1463" s="534"/>
      <c r="Q1463" s="513">
        <f t="shared" ref="Q1463:Q1488" si="657">SUM(G1463:L1463)</f>
        <v>0</v>
      </c>
      <c r="R1463" s="499" t="str">
        <f t="shared" ref="R1463:R1488" si="658">LEFT(F1463,2)</f>
        <v/>
      </c>
      <c r="T1463" s="522">
        <f t="shared" si="644"/>
        <v>0</v>
      </c>
      <c r="U1463" s="523">
        <f t="shared" si="645"/>
        <v>0</v>
      </c>
      <c r="V1463" s="522">
        <f t="shared" si="646"/>
        <v>0</v>
      </c>
      <c r="W1463" s="523">
        <f t="shared" si="647"/>
        <v>0</v>
      </c>
      <c r="X1463" s="522">
        <f t="shared" si="648"/>
        <v>0</v>
      </c>
      <c r="Y1463" s="523">
        <f t="shared" si="649"/>
        <v>0</v>
      </c>
      <c r="AA1463" s="517"/>
      <c r="AB1463" s="517" t="e">
        <f t="shared" ref="AB1463:AB1488" si="659">$AA$11+M1463</f>
        <v>#VALUE!</v>
      </c>
      <c r="AC1463" s="524"/>
      <c r="AE1463" s="519"/>
      <c r="AF1463" s="519"/>
      <c r="AH1463" s="499" t="str">
        <f t="shared" si="650"/>
        <v/>
      </c>
    </row>
    <row r="1464" spans="1:34" x14ac:dyDescent="0.2">
      <c r="A1464" s="134"/>
      <c r="B1464" s="135" t="str">
        <f t="shared" ref="B1464:B1488" si="660">IF(Q1464&gt;0.00001,B1463+1,"")</f>
        <v/>
      </c>
      <c r="C1464" s="128" t="b">
        <f t="shared" si="653"/>
        <v>0</v>
      </c>
      <c r="D1464" s="136"/>
      <c r="E1464" s="143" t="b">
        <f t="shared" si="654"/>
        <v>0</v>
      </c>
      <c r="F1464" s="137" t="str">
        <f t="shared" si="655"/>
        <v/>
      </c>
      <c r="G1464" s="138"/>
      <c r="H1464" s="139"/>
      <c r="I1464" s="138"/>
      <c r="J1464" s="139"/>
      <c r="K1464" s="138"/>
      <c r="L1464" s="139"/>
      <c r="M1464" s="140" t="str">
        <f t="shared" si="656"/>
        <v/>
      </c>
      <c r="N1464" s="534"/>
      <c r="O1464" s="534"/>
      <c r="Q1464" s="513">
        <f t="shared" si="657"/>
        <v>0</v>
      </c>
      <c r="R1464" s="499" t="str">
        <f t="shared" si="658"/>
        <v/>
      </c>
      <c r="T1464" s="522">
        <f t="shared" si="644"/>
        <v>0</v>
      </c>
      <c r="U1464" s="523">
        <f t="shared" si="645"/>
        <v>0</v>
      </c>
      <c r="V1464" s="522">
        <f t="shared" si="646"/>
        <v>0</v>
      </c>
      <c r="W1464" s="523">
        <f t="shared" si="647"/>
        <v>0</v>
      </c>
      <c r="X1464" s="522">
        <f t="shared" si="648"/>
        <v>0</v>
      </c>
      <c r="Y1464" s="523">
        <f t="shared" si="649"/>
        <v>0</v>
      </c>
      <c r="AA1464" s="517"/>
      <c r="AB1464" s="517" t="e">
        <f t="shared" si="659"/>
        <v>#VALUE!</v>
      </c>
      <c r="AC1464" s="524"/>
      <c r="AE1464" s="519"/>
      <c r="AF1464" s="519"/>
      <c r="AH1464" s="499" t="str">
        <f t="shared" si="650"/>
        <v/>
      </c>
    </row>
    <row r="1465" spans="1:34" x14ac:dyDescent="0.2">
      <c r="A1465" s="134"/>
      <c r="B1465" s="135" t="str">
        <f t="shared" si="660"/>
        <v/>
      </c>
      <c r="C1465" s="128" t="b">
        <f t="shared" si="653"/>
        <v>0</v>
      </c>
      <c r="D1465" s="136"/>
      <c r="E1465" s="143" t="b">
        <f t="shared" si="654"/>
        <v>0</v>
      </c>
      <c r="F1465" s="137" t="str">
        <f t="shared" si="655"/>
        <v/>
      </c>
      <c r="G1465" s="138"/>
      <c r="H1465" s="139"/>
      <c r="I1465" s="138"/>
      <c r="J1465" s="139"/>
      <c r="K1465" s="138"/>
      <c r="L1465" s="139"/>
      <c r="M1465" s="140" t="str">
        <f t="shared" si="656"/>
        <v/>
      </c>
      <c r="N1465" s="534"/>
      <c r="O1465" s="534"/>
      <c r="Q1465" s="513">
        <f t="shared" si="657"/>
        <v>0</v>
      </c>
      <c r="R1465" s="499" t="str">
        <f t="shared" si="658"/>
        <v/>
      </c>
      <c r="T1465" s="522">
        <f t="shared" si="644"/>
        <v>0</v>
      </c>
      <c r="U1465" s="523">
        <f t="shared" si="645"/>
        <v>0</v>
      </c>
      <c r="V1465" s="522">
        <f t="shared" si="646"/>
        <v>0</v>
      </c>
      <c r="W1465" s="523">
        <f t="shared" si="647"/>
        <v>0</v>
      </c>
      <c r="X1465" s="522">
        <f t="shared" si="648"/>
        <v>0</v>
      </c>
      <c r="Y1465" s="523">
        <f t="shared" si="649"/>
        <v>0</v>
      </c>
      <c r="AA1465" s="517"/>
      <c r="AB1465" s="517" t="e">
        <f t="shared" si="659"/>
        <v>#VALUE!</v>
      </c>
      <c r="AC1465" s="524"/>
      <c r="AE1465" s="519"/>
      <c r="AF1465" s="519"/>
      <c r="AH1465" s="499" t="str">
        <f t="shared" si="650"/>
        <v/>
      </c>
    </row>
    <row r="1466" spans="1:34" x14ac:dyDescent="0.2">
      <c r="A1466" s="134"/>
      <c r="B1466" s="135" t="str">
        <f t="shared" si="660"/>
        <v/>
      </c>
      <c r="C1466" s="128" t="b">
        <f t="shared" si="653"/>
        <v>0</v>
      </c>
      <c r="D1466" s="136"/>
      <c r="E1466" s="143" t="b">
        <f t="shared" si="654"/>
        <v>0</v>
      </c>
      <c r="F1466" s="137" t="str">
        <f t="shared" si="655"/>
        <v/>
      </c>
      <c r="G1466" s="138"/>
      <c r="H1466" s="139"/>
      <c r="I1466" s="138"/>
      <c r="J1466" s="139"/>
      <c r="K1466" s="138"/>
      <c r="L1466" s="139"/>
      <c r="M1466" s="140" t="str">
        <f t="shared" si="656"/>
        <v/>
      </c>
      <c r="N1466" s="534"/>
      <c r="O1466" s="534"/>
      <c r="Q1466" s="513">
        <f t="shared" si="657"/>
        <v>0</v>
      </c>
      <c r="R1466" s="499" t="str">
        <f t="shared" si="658"/>
        <v/>
      </c>
      <c r="T1466" s="522">
        <f t="shared" si="644"/>
        <v>0</v>
      </c>
      <c r="U1466" s="523">
        <f t="shared" si="645"/>
        <v>0</v>
      </c>
      <c r="V1466" s="522">
        <f t="shared" si="646"/>
        <v>0</v>
      </c>
      <c r="W1466" s="523">
        <f t="shared" si="647"/>
        <v>0</v>
      </c>
      <c r="X1466" s="522">
        <f t="shared" si="648"/>
        <v>0</v>
      </c>
      <c r="Y1466" s="523">
        <f t="shared" si="649"/>
        <v>0</v>
      </c>
      <c r="AA1466" s="517"/>
      <c r="AB1466" s="517" t="e">
        <f t="shared" si="659"/>
        <v>#VALUE!</v>
      </c>
      <c r="AC1466" s="524"/>
      <c r="AE1466" s="519"/>
      <c r="AF1466" s="519"/>
      <c r="AH1466" s="499" t="str">
        <f t="shared" si="650"/>
        <v/>
      </c>
    </row>
    <row r="1467" spans="1:34" x14ac:dyDescent="0.2">
      <c r="A1467" s="134"/>
      <c r="B1467" s="135" t="str">
        <f t="shared" si="660"/>
        <v/>
      </c>
      <c r="C1467" s="128" t="b">
        <f t="shared" si="653"/>
        <v>0</v>
      </c>
      <c r="D1467" s="136"/>
      <c r="E1467" s="143" t="b">
        <f t="shared" si="654"/>
        <v>0</v>
      </c>
      <c r="F1467" s="137" t="str">
        <f t="shared" si="655"/>
        <v/>
      </c>
      <c r="G1467" s="138"/>
      <c r="H1467" s="139"/>
      <c r="I1467" s="138"/>
      <c r="J1467" s="139"/>
      <c r="K1467" s="138"/>
      <c r="L1467" s="139"/>
      <c r="M1467" s="140" t="str">
        <f t="shared" si="656"/>
        <v/>
      </c>
      <c r="N1467" s="534"/>
      <c r="O1467" s="534"/>
      <c r="Q1467" s="513">
        <f t="shared" si="657"/>
        <v>0</v>
      </c>
      <c r="R1467" s="499" t="str">
        <f t="shared" si="658"/>
        <v/>
      </c>
      <c r="T1467" s="522">
        <f t="shared" si="644"/>
        <v>0</v>
      </c>
      <c r="U1467" s="523">
        <f t="shared" si="645"/>
        <v>0</v>
      </c>
      <c r="V1467" s="522">
        <f t="shared" si="646"/>
        <v>0</v>
      </c>
      <c r="W1467" s="523">
        <f t="shared" si="647"/>
        <v>0</v>
      </c>
      <c r="X1467" s="522">
        <f t="shared" si="648"/>
        <v>0</v>
      </c>
      <c r="Y1467" s="523">
        <f t="shared" si="649"/>
        <v>0</v>
      </c>
      <c r="AA1467" s="517"/>
      <c r="AB1467" s="517" t="e">
        <f t="shared" si="659"/>
        <v>#VALUE!</v>
      </c>
      <c r="AC1467" s="524"/>
      <c r="AE1467" s="519"/>
      <c r="AF1467" s="519"/>
      <c r="AH1467" s="499" t="str">
        <f t="shared" si="650"/>
        <v/>
      </c>
    </row>
    <row r="1468" spans="1:34" x14ac:dyDescent="0.2">
      <c r="A1468" s="134"/>
      <c r="B1468" s="135" t="str">
        <f t="shared" si="660"/>
        <v/>
      </c>
      <c r="C1468" s="128" t="b">
        <f t="shared" si="653"/>
        <v>0</v>
      </c>
      <c r="D1468" s="136"/>
      <c r="E1468" s="143" t="b">
        <f t="shared" si="654"/>
        <v>0</v>
      </c>
      <c r="F1468" s="137" t="str">
        <f t="shared" si="655"/>
        <v/>
      </c>
      <c r="G1468" s="138"/>
      <c r="H1468" s="139"/>
      <c r="I1468" s="138"/>
      <c r="J1468" s="139"/>
      <c r="K1468" s="138"/>
      <c r="L1468" s="139"/>
      <c r="M1468" s="140" t="str">
        <f t="shared" si="656"/>
        <v/>
      </c>
      <c r="N1468" s="534"/>
      <c r="O1468" s="534"/>
      <c r="Q1468" s="513">
        <f t="shared" si="657"/>
        <v>0</v>
      </c>
      <c r="R1468" s="499" t="str">
        <f t="shared" si="658"/>
        <v/>
      </c>
      <c r="T1468" s="522">
        <f t="shared" si="644"/>
        <v>0</v>
      </c>
      <c r="U1468" s="523">
        <f t="shared" si="645"/>
        <v>0</v>
      </c>
      <c r="V1468" s="522">
        <f t="shared" si="646"/>
        <v>0</v>
      </c>
      <c r="W1468" s="523">
        <f t="shared" si="647"/>
        <v>0</v>
      </c>
      <c r="X1468" s="522">
        <f t="shared" si="648"/>
        <v>0</v>
      </c>
      <c r="Y1468" s="523">
        <f t="shared" si="649"/>
        <v>0</v>
      </c>
      <c r="AA1468" s="517"/>
      <c r="AB1468" s="517" t="e">
        <f t="shared" si="659"/>
        <v>#VALUE!</v>
      </c>
      <c r="AC1468" s="524"/>
      <c r="AE1468" s="519"/>
      <c r="AF1468" s="519"/>
      <c r="AH1468" s="499" t="str">
        <f t="shared" si="650"/>
        <v/>
      </c>
    </row>
    <row r="1469" spans="1:34" x14ac:dyDescent="0.2">
      <c r="A1469" s="134"/>
      <c r="B1469" s="135" t="str">
        <f t="shared" si="660"/>
        <v/>
      </c>
      <c r="C1469" s="128" t="b">
        <f t="shared" si="653"/>
        <v>0</v>
      </c>
      <c r="D1469" s="136"/>
      <c r="E1469" s="143" t="b">
        <f t="shared" si="654"/>
        <v>0</v>
      </c>
      <c r="F1469" s="137" t="str">
        <f t="shared" si="655"/>
        <v/>
      </c>
      <c r="G1469" s="138"/>
      <c r="H1469" s="139"/>
      <c r="I1469" s="138"/>
      <c r="J1469" s="139"/>
      <c r="K1469" s="138"/>
      <c r="L1469" s="139"/>
      <c r="M1469" s="140" t="str">
        <f t="shared" si="656"/>
        <v/>
      </c>
      <c r="N1469" s="534"/>
      <c r="O1469" s="534"/>
      <c r="Q1469" s="513">
        <f t="shared" si="657"/>
        <v>0</v>
      </c>
      <c r="R1469" s="499" t="str">
        <f t="shared" si="658"/>
        <v/>
      </c>
      <c r="T1469" s="522">
        <f t="shared" si="644"/>
        <v>0</v>
      </c>
      <c r="U1469" s="523">
        <f t="shared" si="645"/>
        <v>0</v>
      </c>
      <c r="V1469" s="522">
        <f t="shared" si="646"/>
        <v>0</v>
      </c>
      <c r="W1469" s="523">
        <f t="shared" si="647"/>
        <v>0</v>
      </c>
      <c r="X1469" s="522">
        <f t="shared" si="648"/>
        <v>0</v>
      </c>
      <c r="Y1469" s="523">
        <f t="shared" si="649"/>
        <v>0</v>
      </c>
      <c r="AA1469" s="517"/>
      <c r="AB1469" s="517" t="e">
        <f t="shared" si="659"/>
        <v>#VALUE!</v>
      </c>
      <c r="AC1469" s="524"/>
      <c r="AE1469" s="519"/>
      <c r="AF1469" s="519"/>
      <c r="AH1469" s="499" t="str">
        <f t="shared" si="650"/>
        <v/>
      </c>
    </row>
    <row r="1470" spans="1:34" x14ac:dyDescent="0.2">
      <c r="A1470" s="134"/>
      <c r="B1470" s="135" t="str">
        <f t="shared" si="660"/>
        <v/>
      </c>
      <c r="C1470" s="128" t="b">
        <f t="shared" si="653"/>
        <v>0</v>
      </c>
      <c r="D1470" s="136"/>
      <c r="E1470" s="143" t="b">
        <f t="shared" si="654"/>
        <v>0</v>
      </c>
      <c r="F1470" s="137" t="str">
        <f t="shared" si="655"/>
        <v/>
      </c>
      <c r="G1470" s="138"/>
      <c r="H1470" s="139"/>
      <c r="I1470" s="138"/>
      <c r="J1470" s="139"/>
      <c r="K1470" s="138"/>
      <c r="L1470" s="139"/>
      <c r="M1470" s="140" t="str">
        <f t="shared" si="656"/>
        <v/>
      </c>
      <c r="N1470" s="534"/>
      <c r="O1470" s="534"/>
      <c r="Q1470" s="513">
        <f t="shared" si="657"/>
        <v>0</v>
      </c>
      <c r="R1470" s="499" t="str">
        <f t="shared" si="658"/>
        <v/>
      </c>
      <c r="T1470" s="522">
        <f t="shared" si="644"/>
        <v>0</v>
      </c>
      <c r="U1470" s="523">
        <f t="shared" si="645"/>
        <v>0</v>
      </c>
      <c r="V1470" s="522">
        <f t="shared" si="646"/>
        <v>0</v>
      </c>
      <c r="W1470" s="523">
        <f t="shared" si="647"/>
        <v>0</v>
      </c>
      <c r="X1470" s="522">
        <f t="shared" si="648"/>
        <v>0</v>
      </c>
      <c r="Y1470" s="523">
        <f t="shared" si="649"/>
        <v>0</v>
      </c>
      <c r="AA1470" s="517"/>
      <c r="AB1470" s="517" t="e">
        <f t="shared" si="659"/>
        <v>#VALUE!</v>
      </c>
      <c r="AC1470" s="524"/>
      <c r="AE1470" s="519"/>
      <c r="AF1470" s="519"/>
      <c r="AH1470" s="499" t="str">
        <f t="shared" si="650"/>
        <v/>
      </c>
    </row>
    <row r="1471" spans="1:34" x14ac:dyDescent="0.2">
      <c r="A1471" s="134"/>
      <c r="B1471" s="135" t="str">
        <f t="shared" si="660"/>
        <v/>
      </c>
      <c r="C1471" s="128" t="b">
        <f t="shared" si="653"/>
        <v>0</v>
      </c>
      <c r="D1471" s="136"/>
      <c r="E1471" s="143" t="b">
        <f t="shared" si="654"/>
        <v>0</v>
      </c>
      <c r="F1471" s="137" t="str">
        <f t="shared" si="655"/>
        <v/>
      </c>
      <c r="G1471" s="138"/>
      <c r="H1471" s="139"/>
      <c r="I1471" s="138"/>
      <c r="J1471" s="139"/>
      <c r="K1471" s="138"/>
      <c r="L1471" s="139"/>
      <c r="M1471" s="140" t="str">
        <f t="shared" si="656"/>
        <v/>
      </c>
      <c r="N1471" s="534"/>
      <c r="O1471" s="534"/>
      <c r="Q1471" s="513">
        <f t="shared" si="657"/>
        <v>0</v>
      </c>
      <c r="R1471" s="499" t="str">
        <f t="shared" si="658"/>
        <v/>
      </c>
      <c r="T1471" s="522">
        <f t="shared" si="644"/>
        <v>0</v>
      </c>
      <c r="U1471" s="523">
        <f t="shared" si="645"/>
        <v>0</v>
      </c>
      <c r="V1471" s="522">
        <f t="shared" si="646"/>
        <v>0</v>
      </c>
      <c r="W1471" s="523">
        <f t="shared" si="647"/>
        <v>0</v>
      </c>
      <c r="X1471" s="522">
        <f t="shared" si="648"/>
        <v>0</v>
      </c>
      <c r="Y1471" s="523">
        <f t="shared" si="649"/>
        <v>0</v>
      </c>
      <c r="AA1471" s="517"/>
      <c r="AB1471" s="517" t="e">
        <f t="shared" si="659"/>
        <v>#VALUE!</v>
      </c>
      <c r="AC1471" s="524"/>
      <c r="AE1471" s="519"/>
      <c r="AF1471" s="519"/>
      <c r="AH1471" s="499" t="str">
        <f t="shared" si="650"/>
        <v/>
      </c>
    </row>
    <row r="1472" spans="1:34" x14ac:dyDescent="0.2">
      <c r="A1472" s="134"/>
      <c r="B1472" s="135" t="str">
        <f t="shared" si="660"/>
        <v/>
      </c>
      <c r="C1472" s="128" t="b">
        <f t="shared" si="653"/>
        <v>0</v>
      </c>
      <c r="D1472" s="136"/>
      <c r="E1472" s="143" t="b">
        <f t="shared" si="654"/>
        <v>0</v>
      </c>
      <c r="F1472" s="137" t="str">
        <f t="shared" si="655"/>
        <v/>
      </c>
      <c r="G1472" s="138"/>
      <c r="H1472" s="139"/>
      <c r="I1472" s="138"/>
      <c r="J1472" s="139"/>
      <c r="K1472" s="138"/>
      <c r="L1472" s="139"/>
      <c r="M1472" s="140" t="str">
        <f t="shared" si="656"/>
        <v/>
      </c>
      <c r="N1472" s="534"/>
      <c r="O1472" s="534"/>
      <c r="Q1472" s="513">
        <f t="shared" si="657"/>
        <v>0</v>
      </c>
      <c r="R1472" s="499" t="str">
        <f t="shared" si="658"/>
        <v/>
      </c>
      <c r="T1472" s="522">
        <f t="shared" si="644"/>
        <v>0</v>
      </c>
      <c r="U1472" s="523">
        <f t="shared" si="645"/>
        <v>0</v>
      </c>
      <c r="V1472" s="522">
        <f t="shared" si="646"/>
        <v>0</v>
      </c>
      <c r="W1472" s="523">
        <f t="shared" si="647"/>
        <v>0</v>
      </c>
      <c r="X1472" s="522">
        <f t="shared" si="648"/>
        <v>0</v>
      </c>
      <c r="Y1472" s="523">
        <f t="shared" si="649"/>
        <v>0</v>
      </c>
      <c r="AA1472" s="517"/>
      <c r="AB1472" s="517" t="e">
        <f t="shared" si="659"/>
        <v>#VALUE!</v>
      </c>
      <c r="AC1472" s="524"/>
      <c r="AE1472" s="519"/>
      <c r="AF1472" s="519"/>
      <c r="AH1472" s="499" t="str">
        <f t="shared" si="650"/>
        <v/>
      </c>
    </row>
    <row r="1473" spans="1:34" x14ac:dyDescent="0.2">
      <c r="A1473" s="134"/>
      <c r="B1473" s="135" t="str">
        <f t="shared" si="660"/>
        <v/>
      </c>
      <c r="C1473" s="128" t="b">
        <f t="shared" si="653"/>
        <v>0</v>
      </c>
      <c r="D1473" s="136"/>
      <c r="E1473" s="143" t="b">
        <f t="shared" si="654"/>
        <v>0</v>
      </c>
      <c r="F1473" s="137" t="str">
        <f t="shared" si="655"/>
        <v/>
      </c>
      <c r="G1473" s="138"/>
      <c r="H1473" s="139"/>
      <c r="I1473" s="138"/>
      <c r="J1473" s="139"/>
      <c r="K1473" s="138"/>
      <c r="L1473" s="139"/>
      <c r="M1473" s="140" t="str">
        <f t="shared" si="656"/>
        <v/>
      </c>
      <c r="N1473" s="534"/>
      <c r="O1473" s="534"/>
      <c r="Q1473" s="513">
        <f t="shared" si="657"/>
        <v>0</v>
      </c>
      <c r="R1473" s="499" t="str">
        <f t="shared" si="658"/>
        <v/>
      </c>
      <c r="T1473" s="522">
        <f t="shared" si="644"/>
        <v>0</v>
      </c>
      <c r="U1473" s="523">
        <f t="shared" si="645"/>
        <v>0</v>
      </c>
      <c r="V1473" s="522">
        <f t="shared" si="646"/>
        <v>0</v>
      </c>
      <c r="W1473" s="523">
        <f t="shared" si="647"/>
        <v>0</v>
      </c>
      <c r="X1473" s="522">
        <f t="shared" si="648"/>
        <v>0</v>
      </c>
      <c r="Y1473" s="523">
        <f t="shared" si="649"/>
        <v>0</v>
      </c>
      <c r="AA1473" s="517"/>
      <c r="AB1473" s="517" t="e">
        <f t="shared" si="659"/>
        <v>#VALUE!</v>
      </c>
      <c r="AC1473" s="524"/>
      <c r="AE1473" s="519"/>
      <c r="AF1473" s="519"/>
      <c r="AH1473" s="499" t="str">
        <f t="shared" si="650"/>
        <v/>
      </c>
    </row>
    <row r="1474" spans="1:34" x14ac:dyDescent="0.2">
      <c r="A1474" s="134"/>
      <c r="B1474" s="135" t="str">
        <f t="shared" si="660"/>
        <v/>
      </c>
      <c r="C1474" s="128" t="b">
        <f t="shared" si="653"/>
        <v>0</v>
      </c>
      <c r="D1474" s="136"/>
      <c r="E1474" s="143" t="b">
        <f t="shared" si="654"/>
        <v>0</v>
      </c>
      <c r="F1474" s="137" t="str">
        <f t="shared" si="655"/>
        <v/>
      </c>
      <c r="G1474" s="138"/>
      <c r="H1474" s="139"/>
      <c r="I1474" s="138"/>
      <c r="J1474" s="139"/>
      <c r="K1474" s="138"/>
      <c r="L1474" s="139"/>
      <c r="M1474" s="140" t="str">
        <f t="shared" si="656"/>
        <v/>
      </c>
      <c r="N1474" s="534"/>
      <c r="O1474" s="534"/>
      <c r="Q1474" s="513">
        <f t="shared" si="657"/>
        <v>0</v>
      </c>
      <c r="R1474" s="499" t="str">
        <f t="shared" si="658"/>
        <v/>
      </c>
      <c r="T1474" s="522">
        <f t="shared" si="644"/>
        <v>0</v>
      </c>
      <c r="U1474" s="523">
        <f t="shared" si="645"/>
        <v>0</v>
      </c>
      <c r="V1474" s="522">
        <f t="shared" si="646"/>
        <v>0</v>
      </c>
      <c r="W1474" s="523">
        <f t="shared" si="647"/>
        <v>0</v>
      </c>
      <c r="X1474" s="522">
        <f t="shared" si="648"/>
        <v>0</v>
      </c>
      <c r="Y1474" s="523">
        <f t="shared" si="649"/>
        <v>0</v>
      </c>
      <c r="AA1474" s="517"/>
      <c r="AB1474" s="517" t="e">
        <f t="shared" si="659"/>
        <v>#VALUE!</v>
      </c>
      <c r="AC1474" s="524"/>
      <c r="AE1474" s="519"/>
      <c r="AF1474" s="519"/>
      <c r="AH1474" s="499" t="str">
        <f t="shared" si="650"/>
        <v/>
      </c>
    </row>
    <row r="1475" spans="1:34" x14ac:dyDescent="0.2">
      <c r="A1475" s="134"/>
      <c r="B1475" s="135" t="str">
        <f t="shared" si="660"/>
        <v/>
      </c>
      <c r="C1475" s="128" t="b">
        <f t="shared" si="653"/>
        <v>0</v>
      </c>
      <c r="D1475" s="136"/>
      <c r="E1475" s="143" t="b">
        <f t="shared" si="654"/>
        <v>0</v>
      </c>
      <c r="F1475" s="137" t="str">
        <f t="shared" si="655"/>
        <v/>
      </c>
      <c r="G1475" s="138"/>
      <c r="H1475" s="139"/>
      <c r="I1475" s="138"/>
      <c r="J1475" s="139"/>
      <c r="K1475" s="138"/>
      <c r="L1475" s="139"/>
      <c r="M1475" s="140" t="str">
        <f t="shared" si="656"/>
        <v/>
      </c>
      <c r="N1475" s="534"/>
      <c r="O1475" s="534"/>
      <c r="Q1475" s="513">
        <f t="shared" si="657"/>
        <v>0</v>
      </c>
      <c r="R1475" s="499" t="str">
        <f t="shared" si="658"/>
        <v/>
      </c>
      <c r="T1475" s="522">
        <f t="shared" si="644"/>
        <v>0</v>
      </c>
      <c r="U1475" s="523">
        <f t="shared" si="645"/>
        <v>0</v>
      </c>
      <c r="V1475" s="522">
        <f t="shared" si="646"/>
        <v>0</v>
      </c>
      <c r="W1475" s="523">
        <f t="shared" si="647"/>
        <v>0</v>
      </c>
      <c r="X1475" s="522">
        <f t="shared" si="648"/>
        <v>0</v>
      </c>
      <c r="Y1475" s="523">
        <f t="shared" si="649"/>
        <v>0</v>
      </c>
      <c r="AA1475" s="517"/>
      <c r="AB1475" s="517" t="e">
        <f t="shared" si="659"/>
        <v>#VALUE!</v>
      </c>
      <c r="AC1475" s="524"/>
      <c r="AE1475" s="519"/>
      <c r="AF1475" s="519"/>
      <c r="AH1475" s="499" t="str">
        <f t="shared" si="650"/>
        <v/>
      </c>
    </row>
    <row r="1476" spans="1:34" x14ac:dyDescent="0.2">
      <c r="A1476" s="134"/>
      <c r="B1476" s="135" t="str">
        <f t="shared" si="660"/>
        <v/>
      </c>
      <c r="C1476" s="128" t="b">
        <f t="shared" si="653"/>
        <v>0</v>
      </c>
      <c r="D1476" s="136"/>
      <c r="E1476" s="143" t="b">
        <f t="shared" si="654"/>
        <v>0</v>
      </c>
      <c r="F1476" s="137" t="str">
        <f t="shared" si="655"/>
        <v/>
      </c>
      <c r="G1476" s="138"/>
      <c r="H1476" s="139"/>
      <c r="I1476" s="138"/>
      <c r="J1476" s="139"/>
      <c r="K1476" s="138"/>
      <c r="L1476" s="139"/>
      <c r="M1476" s="140" t="str">
        <f t="shared" si="656"/>
        <v/>
      </c>
      <c r="N1476" s="534"/>
      <c r="O1476" s="534"/>
      <c r="Q1476" s="513">
        <f t="shared" si="657"/>
        <v>0</v>
      </c>
      <c r="R1476" s="499" t="str">
        <f t="shared" si="658"/>
        <v/>
      </c>
      <c r="T1476" s="522">
        <f t="shared" si="644"/>
        <v>0</v>
      </c>
      <c r="U1476" s="523">
        <f t="shared" si="645"/>
        <v>0</v>
      </c>
      <c r="V1476" s="522">
        <f t="shared" si="646"/>
        <v>0</v>
      </c>
      <c r="W1476" s="523">
        <f t="shared" si="647"/>
        <v>0</v>
      </c>
      <c r="X1476" s="522">
        <f t="shared" si="648"/>
        <v>0</v>
      </c>
      <c r="Y1476" s="523">
        <f t="shared" si="649"/>
        <v>0</v>
      </c>
      <c r="AA1476" s="517"/>
      <c r="AB1476" s="517" t="e">
        <f t="shared" si="659"/>
        <v>#VALUE!</v>
      </c>
      <c r="AC1476" s="524"/>
      <c r="AE1476" s="519"/>
      <c r="AF1476" s="519"/>
      <c r="AH1476" s="499" t="str">
        <f t="shared" si="650"/>
        <v/>
      </c>
    </row>
    <row r="1477" spans="1:34" x14ac:dyDescent="0.2">
      <c r="A1477" s="134"/>
      <c r="B1477" s="135" t="str">
        <f t="shared" si="660"/>
        <v/>
      </c>
      <c r="C1477" s="128" t="b">
        <f t="shared" si="653"/>
        <v>0</v>
      </c>
      <c r="D1477" s="136"/>
      <c r="E1477" s="143" t="b">
        <f t="shared" si="654"/>
        <v>0</v>
      </c>
      <c r="F1477" s="137" t="str">
        <f t="shared" si="655"/>
        <v/>
      </c>
      <c r="G1477" s="138"/>
      <c r="H1477" s="139"/>
      <c r="I1477" s="138"/>
      <c r="J1477" s="139"/>
      <c r="K1477" s="138"/>
      <c r="L1477" s="139"/>
      <c r="M1477" s="140" t="str">
        <f t="shared" si="656"/>
        <v/>
      </c>
      <c r="N1477" s="534"/>
      <c r="O1477" s="534"/>
      <c r="Q1477" s="513">
        <f t="shared" si="657"/>
        <v>0</v>
      </c>
      <c r="R1477" s="499" t="str">
        <f t="shared" si="658"/>
        <v/>
      </c>
      <c r="T1477" s="522">
        <f t="shared" si="644"/>
        <v>0</v>
      </c>
      <c r="U1477" s="523">
        <f t="shared" si="645"/>
        <v>0</v>
      </c>
      <c r="V1477" s="522">
        <f t="shared" si="646"/>
        <v>0</v>
      </c>
      <c r="W1477" s="523">
        <f t="shared" si="647"/>
        <v>0</v>
      </c>
      <c r="X1477" s="522">
        <f t="shared" si="648"/>
        <v>0</v>
      </c>
      <c r="Y1477" s="523">
        <f t="shared" si="649"/>
        <v>0</v>
      </c>
      <c r="AA1477" s="517"/>
      <c r="AB1477" s="517" t="e">
        <f t="shared" si="659"/>
        <v>#VALUE!</v>
      </c>
      <c r="AC1477" s="524"/>
      <c r="AE1477" s="519"/>
      <c r="AF1477" s="519"/>
      <c r="AH1477" s="499" t="str">
        <f t="shared" si="650"/>
        <v/>
      </c>
    </row>
    <row r="1478" spans="1:34" x14ac:dyDescent="0.2">
      <c r="A1478" s="134"/>
      <c r="B1478" s="135" t="str">
        <f t="shared" si="660"/>
        <v/>
      </c>
      <c r="C1478" s="128" t="b">
        <f t="shared" si="653"/>
        <v>0</v>
      </c>
      <c r="D1478" s="136"/>
      <c r="E1478" s="143" t="b">
        <f t="shared" si="654"/>
        <v>0</v>
      </c>
      <c r="F1478" s="137" t="str">
        <f t="shared" si="655"/>
        <v/>
      </c>
      <c r="G1478" s="138"/>
      <c r="H1478" s="139"/>
      <c r="I1478" s="138"/>
      <c r="J1478" s="139"/>
      <c r="K1478" s="138"/>
      <c r="L1478" s="139"/>
      <c r="M1478" s="140" t="str">
        <f t="shared" si="656"/>
        <v/>
      </c>
      <c r="N1478" s="534"/>
      <c r="O1478" s="534"/>
      <c r="Q1478" s="513">
        <f t="shared" si="657"/>
        <v>0</v>
      </c>
      <c r="R1478" s="499" t="str">
        <f t="shared" si="658"/>
        <v/>
      </c>
      <c r="T1478" s="522">
        <f t="shared" si="644"/>
        <v>0</v>
      </c>
      <c r="U1478" s="523">
        <f t="shared" si="645"/>
        <v>0</v>
      </c>
      <c r="V1478" s="522">
        <f t="shared" si="646"/>
        <v>0</v>
      </c>
      <c r="W1478" s="523">
        <f t="shared" si="647"/>
        <v>0</v>
      </c>
      <c r="X1478" s="522">
        <f t="shared" si="648"/>
        <v>0</v>
      </c>
      <c r="Y1478" s="523">
        <f t="shared" si="649"/>
        <v>0</v>
      </c>
      <c r="AA1478" s="517"/>
      <c r="AB1478" s="517" t="e">
        <f t="shared" si="659"/>
        <v>#VALUE!</v>
      </c>
      <c r="AC1478" s="524"/>
      <c r="AE1478" s="519"/>
      <c r="AF1478" s="519"/>
      <c r="AH1478" s="499" t="str">
        <f t="shared" si="650"/>
        <v/>
      </c>
    </row>
    <row r="1479" spans="1:34" x14ac:dyDescent="0.2">
      <c r="A1479" s="134"/>
      <c r="B1479" s="135" t="str">
        <f t="shared" si="660"/>
        <v/>
      </c>
      <c r="C1479" s="128" t="b">
        <f t="shared" si="653"/>
        <v>0</v>
      </c>
      <c r="D1479" s="136"/>
      <c r="E1479" s="143" t="b">
        <f t="shared" si="654"/>
        <v>0</v>
      </c>
      <c r="F1479" s="137" t="str">
        <f t="shared" si="655"/>
        <v/>
      </c>
      <c r="G1479" s="138"/>
      <c r="H1479" s="139"/>
      <c r="I1479" s="138"/>
      <c r="J1479" s="139"/>
      <c r="K1479" s="138"/>
      <c r="L1479" s="139"/>
      <c r="M1479" s="140" t="str">
        <f t="shared" si="656"/>
        <v/>
      </c>
      <c r="N1479" s="534"/>
      <c r="O1479" s="534"/>
      <c r="Q1479" s="513">
        <f t="shared" si="657"/>
        <v>0</v>
      </c>
      <c r="R1479" s="499" t="str">
        <f t="shared" si="658"/>
        <v/>
      </c>
      <c r="T1479" s="522">
        <f t="shared" si="644"/>
        <v>0</v>
      </c>
      <c r="U1479" s="523">
        <f t="shared" si="645"/>
        <v>0</v>
      </c>
      <c r="V1479" s="522">
        <f t="shared" si="646"/>
        <v>0</v>
      </c>
      <c r="W1479" s="523">
        <f t="shared" si="647"/>
        <v>0</v>
      </c>
      <c r="X1479" s="522">
        <f t="shared" si="648"/>
        <v>0</v>
      </c>
      <c r="Y1479" s="523">
        <f t="shared" si="649"/>
        <v>0</v>
      </c>
      <c r="AA1479" s="517"/>
      <c r="AB1479" s="517" t="e">
        <f t="shared" si="659"/>
        <v>#VALUE!</v>
      </c>
      <c r="AC1479" s="524"/>
      <c r="AE1479" s="519"/>
      <c r="AF1479" s="519"/>
      <c r="AH1479" s="499" t="str">
        <f t="shared" si="650"/>
        <v/>
      </c>
    </row>
    <row r="1480" spans="1:34" x14ac:dyDescent="0.2">
      <c r="A1480" s="134"/>
      <c r="B1480" s="135" t="str">
        <f t="shared" si="660"/>
        <v/>
      </c>
      <c r="C1480" s="128" t="b">
        <f t="shared" si="653"/>
        <v>0</v>
      </c>
      <c r="D1480" s="136"/>
      <c r="E1480" s="143" t="b">
        <f t="shared" si="654"/>
        <v>0</v>
      </c>
      <c r="F1480" s="137" t="str">
        <f t="shared" si="655"/>
        <v/>
      </c>
      <c r="G1480" s="138"/>
      <c r="H1480" s="139"/>
      <c r="I1480" s="138"/>
      <c r="J1480" s="139"/>
      <c r="K1480" s="138"/>
      <c r="L1480" s="139"/>
      <c r="M1480" s="140" t="str">
        <f t="shared" si="656"/>
        <v/>
      </c>
      <c r="N1480" s="534"/>
      <c r="O1480" s="534"/>
      <c r="Q1480" s="513">
        <f t="shared" si="657"/>
        <v>0</v>
      </c>
      <c r="R1480" s="499" t="str">
        <f t="shared" si="658"/>
        <v/>
      </c>
      <c r="T1480" s="522">
        <f t="shared" si="644"/>
        <v>0</v>
      </c>
      <c r="U1480" s="523">
        <f t="shared" si="645"/>
        <v>0</v>
      </c>
      <c r="V1480" s="522">
        <f t="shared" si="646"/>
        <v>0</v>
      </c>
      <c r="W1480" s="523">
        <f t="shared" si="647"/>
        <v>0</v>
      </c>
      <c r="X1480" s="522">
        <f t="shared" si="648"/>
        <v>0</v>
      </c>
      <c r="Y1480" s="523">
        <f t="shared" si="649"/>
        <v>0</v>
      </c>
      <c r="AA1480" s="517"/>
      <c r="AB1480" s="517" t="e">
        <f t="shared" si="659"/>
        <v>#VALUE!</v>
      </c>
      <c r="AC1480" s="524"/>
      <c r="AE1480" s="519"/>
      <c r="AF1480" s="519"/>
      <c r="AH1480" s="499" t="str">
        <f t="shared" si="650"/>
        <v/>
      </c>
    </row>
    <row r="1481" spans="1:34" x14ac:dyDescent="0.2">
      <c r="A1481" s="134"/>
      <c r="B1481" s="135" t="str">
        <f t="shared" si="660"/>
        <v/>
      </c>
      <c r="C1481" s="128" t="b">
        <f t="shared" si="653"/>
        <v>0</v>
      </c>
      <c r="D1481" s="136"/>
      <c r="E1481" s="143" t="b">
        <f t="shared" si="654"/>
        <v>0</v>
      </c>
      <c r="F1481" s="137" t="str">
        <f t="shared" si="655"/>
        <v/>
      </c>
      <c r="G1481" s="138"/>
      <c r="H1481" s="139"/>
      <c r="I1481" s="138"/>
      <c r="J1481" s="139"/>
      <c r="K1481" s="138"/>
      <c r="L1481" s="139"/>
      <c r="M1481" s="140" t="str">
        <f t="shared" si="656"/>
        <v/>
      </c>
      <c r="N1481" s="534"/>
      <c r="O1481" s="534"/>
      <c r="Q1481" s="513">
        <f t="shared" si="657"/>
        <v>0</v>
      </c>
      <c r="R1481" s="499" t="str">
        <f t="shared" si="658"/>
        <v/>
      </c>
      <c r="T1481" s="522">
        <f t="shared" si="644"/>
        <v>0</v>
      </c>
      <c r="U1481" s="523">
        <f t="shared" si="645"/>
        <v>0</v>
      </c>
      <c r="V1481" s="522">
        <f t="shared" si="646"/>
        <v>0</v>
      </c>
      <c r="W1481" s="523">
        <f t="shared" si="647"/>
        <v>0</v>
      </c>
      <c r="X1481" s="522">
        <f t="shared" si="648"/>
        <v>0</v>
      </c>
      <c r="Y1481" s="523">
        <f t="shared" si="649"/>
        <v>0</v>
      </c>
      <c r="AA1481" s="517"/>
      <c r="AB1481" s="517" t="e">
        <f t="shared" si="659"/>
        <v>#VALUE!</v>
      </c>
      <c r="AC1481" s="524"/>
      <c r="AE1481" s="519"/>
      <c r="AF1481" s="519"/>
      <c r="AH1481" s="499" t="str">
        <f t="shared" si="650"/>
        <v/>
      </c>
    </row>
    <row r="1482" spans="1:34" x14ac:dyDescent="0.2">
      <c r="A1482" s="134"/>
      <c r="B1482" s="135" t="str">
        <f t="shared" si="660"/>
        <v/>
      </c>
      <c r="C1482" s="128" t="b">
        <f t="shared" si="653"/>
        <v>0</v>
      </c>
      <c r="D1482" s="136"/>
      <c r="E1482" s="143" t="b">
        <f t="shared" si="654"/>
        <v>0</v>
      </c>
      <c r="F1482" s="137" t="str">
        <f t="shared" si="655"/>
        <v/>
      </c>
      <c r="G1482" s="138"/>
      <c r="H1482" s="139"/>
      <c r="I1482" s="138"/>
      <c r="J1482" s="139"/>
      <c r="K1482" s="138"/>
      <c r="L1482" s="139"/>
      <c r="M1482" s="140" t="str">
        <f t="shared" si="656"/>
        <v/>
      </c>
      <c r="N1482" s="534"/>
      <c r="O1482" s="534"/>
      <c r="Q1482" s="513">
        <f t="shared" si="657"/>
        <v>0</v>
      </c>
      <c r="R1482" s="499" t="str">
        <f t="shared" si="658"/>
        <v/>
      </c>
      <c r="T1482" s="522">
        <f t="shared" si="644"/>
        <v>0</v>
      </c>
      <c r="U1482" s="523">
        <f t="shared" si="645"/>
        <v>0</v>
      </c>
      <c r="V1482" s="522">
        <f t="shared" si="646"/>
        <v>0</v>
      </c>
      <c r="W1482" s="523">
        <f t="shared" si="647"/>
        <v>0</v>
      </c>
      <c r="X1482" s="522">
        <f t="shared" si="648"/>
        <v>0</v>
      </c>
      <c r="Y1482" s="523">
        <f t="shared" si="649"/>
        <v>0</v>
      </c>
      <c r="AA1482" s="517"/>
      <c r="AB1482" s="517" t="e">
        <f t="shared" si="659"/>
        <v>#VALUE!</v>
      </c>
      <c r="AC1482" s="524"/>
      <c r="AE1482" s="519"/>
      <c r="AF1482" s="519"/>
      <c r="AH1482" s="499" t="str">
        <f t="shared" si="650"/>
        <v/>
      </c>
    </row>
    <row r="1483" spans="1:34" x14ac:dyDescent="0.2">
      <c r="A1483" s="134"/>
      <c r="B1483" s="135" t="str">
        <f t="shared" si="660"/>
        <v/>
      </c>
      <c r="C1483" s="128" t="b">
        <f t="shared" si="653"/>
        <v>0</v>
      </c>
      <c r="D1483" s="136"/>
      <c r="E1483" s="143" t="b">
        <f t="shared" si="654"/>
        <v>0</v>
      </c>
      <c r="F1483" s="137" t="str">
        <f t="shared" si="655"/>
        <v/>
      </c>
      <c r="G1483" s="138"/>
      <c r="H1483" s="139"/>
      <c r="I1483" s="138"/>
      <c r="J1483" s="139"/>
      <c r="K1483" s="138"/>
      <c r="L1483" s="139"/>
      <c r="M1483" s="140" t="str">
        <f t="shared" si="656"/>
        <v/>
      </c>
      <c r="N1483" s="534"/>
      <c r="O1483" s="534"/>
      <c r="Q1483" s="513">
        <f t="shared" si="657"/>
        <v>0</v>
      </c>
      <c r="R1483" s="499" t="str">
        <f t="shared" si="658"/>
        <v/>
      </c>
      <c r="T1483" s="522">
        <f t="shared" si="644"/>
        <v>0</v>
      </c>
      <c r="U1483" s="523">
        <f t="shared" si="645"/>
        <v>0</v>
      </c>
      <c r="V1483" s="522">
        <f t="shared" si="646"/>
        <v>0</v>
      </c>
      <c r="W1483" s="523">
        <f t="shared" si="647"/>
        <v>0</v>
      </c>
      <c r="X1483" s="522">
        <f t="shared" si="648"/>
        <v>0</v>
      </c>
      <c r="Y1483" s="523">
        <f t="shared" si="649"/>
        <v>0</v>
      </c>
      <c r="AA1483" s="517"/>
      <c r="AB1483" s="517" t="e">
        <f t="shared" si="659"/>
        <v>#VALUE!</v>
      </c>
      <c r="AC1483" s="524"/>
      <c r="AE1483" s="519"/>
      <c r="AF1483" s="519"/>
      <c r="AH1483" s="499" t="str">
        <f t="shared" si="650"/>
        <v/>
      </c>
    </row>
    <row r="1484" spans="1:34" x14ac:dyDescent="0.2">
      <c r="A1484" s="134"/>
      <c r="B1484" s="135" t="str">
        <f t="shared" si="660"/>
        <v/>
      </c>
      <c r="C1484" s="128" t="b">
        <f t="shared" si="653"/>
        <v>0</v>
      </c>
      <c r="D1484" s="136"/>
      <c r="E1484" s="143" t="b">
        <f t="shared" si="654"/>
        <v>0</v>
      </c>
      <c r="F1484" s="137" t="str">
        <f t="shared" si="655"/>
        <v/>
      </c>
      <c r="G1484" s="138"/>
      <c r="H1484" s="139"/>
      <c r="I1484" s="138"/>
      <c r="J1484" s="139"/>
      <c r="K1484" s="138"/>
      <c r="L1484" s="139"/>
      <c r="M1484" s="140" t="str">
        <f t="shared" si="656"/>
        <v/>
      </c>
      <c r="N1484" s="534"/>
      <c r="O1484" s="534"/>
      <c r="Q1484" s="513">
        <f t="shared" si="657"/>
        <v>0</v>
      </c>
      <c r="R1484" s="499" t="str">
        <f t="shared" si="658"/>
        <v/>
      </c>
      <c r="T1484" s="522">
        <f t="shared" si="644"/>
        <v>0</v>
      </c>
      <c r="U1484" s="523">
        <f t="shared" si="645"/>
        <v>0</v>
      </c>
      <c r="V1484" s="522">
        <f t="shared" si="646"/>
        <v>0</v>
      </c>
      <c r="W1484" s="523">
        <f t="shared" si="647"/>
        <v>0</v>
      </c>
      <c r="X1484" s="522">
        <f t="shared" si="648"/>
        <v>0</v>
      </c>
      <c r="Y1484" s="523">
        <f t="shared" si="649"/>
        <v>0</v>
      </c>
      <c r="AA1484" s="517"/>
      <c r="AB1484" s="517" t="e">
        <f t="shared" si="659"/>
        <v>#VALUE!</v>
      </c>
      <c r="AC1484" s="524"/>
      <c r="AE1484" s="519"/>
      <c r="AF1484" s="519"/>
      <c r="AH1484" s="499" t="str">
        <f t="shared" si="650"/>
        <v/>
      </c>
    </row>
    <row r="1485" spans="1:34" x14ac:dyDescent="0.2">
      <c r="A1485" s="134"/>
      <c r="B1485" s="135" t="str">
        <f t="shared" si="660"/>
        <v/>
      </c>
      <c r="C1485" s="128" t="b">
        <f t="shared" si="653"/>
        <v>0</v>
      </c>
      <c r="D1485" s="136"/>
      <c r="E1485" s="143" t="b">
        <f t="shared" si="654"/>
        <v>0</v>
      </c>
      <c r="F1485" s="137" t="str">
        <f t="shared" si="655"/>
        <v/>
      </c>
      <c r="G1485" s="138"/>
      <c r="H1485" s="139"/>
      <c r="I1485" s="138"/>
      <c r="J1485" s="139"/>
      <c r="K1485" s="138"/>
      <c r="L1485" s="139"/>
      <c r="M1485" s="140" t="str">
        <f t="shared" si="656"/>
        <v/>
      </c>
      <c r="N1485" s="534"/>
      <c r="O1485" s="534"/>
      <c r="Q1485" s="513">
        <f t="shared" si="657"/>
        <v>0</v>
      </c>
      <c r="R1485" s="499" t="str">
        <f t="shared" si="658"/>
        <v/>
      </c>
      <c r="T1485" s="522">
        <f t="shared" si="644"/>
        <v>0</v>
      </c>
      <c r="U1485" s="523">
        <f t="shared" si="645"/>
        <v>0</v>
      </c>
      <c r="V1485" s="522">
        <f t="shared" si="646"/>
        <v>0</v>
      </c>
      <c r="W1485" s="523">
        <f t="shared" si="647"/>
        <v>0</v>
      </c>
      <c r="X1485" s="522">
        <f t="shared" si="648"/>
        <v>0</v>
      </c>
      <c r="Y1485" s="523">
        <f t="shared" si="649"/>
        <v>0</v>
      </c>
      <c r="AA1485" s="517"/>
      <c r="AB1485" s="517" t="e">
        <f t="shared" si="659"/>
        <v>#VALUE!</v>
      </c>
      <c r="AC1485" s="524"/>
      <c r="AE1485" s="519"/>
      <c r="AF1485" s="519"/>
      <c r="AH1485" s="499" t="str">
        <f t="shared" si="650"/>
        <v/>
      </c>
    </row>
    <row r="1486" spans="1:34" x14ac:dyDescent="0.2">
      <c r="A1486" s="134"/>
      <c r="B1486" s="135" t="str">
        <f t="shared" si="660"/>
        <v/>
      </c>
      <c r="C1486" s="128" t="b">
        <f t="shared" si="653"/>
        <v>0</v>
      </c>
      <c r="D1486" s="136"/>
      <c r="E1486" s="143" t="b">
        <f t="shared" si="654"/>
        <v>0</v>
      </c>
      <c r="F1486" s="137" t="str">
        <f t="shared" si="655"/>
        <v/>
      </c>
      <c r="G1486" s="138"/>
      <c r="H1486" s="139"/>
      <c r="I1486" s="138"/>
      <c r="J1486" s="139"/>
      <c r="K1486" s="138"/>
      <c r="L1486" s="139"/>
      <c r="M1486" s="140" t="str">
        <f t="shared" si="656"/>
        <v/>
      </c>
      <c r="N1486" s="534"/>
      <c r="O1486" s="534"/>
      <c r="Q1486" s="513">
        <f t="shared" si="657"/>
        <v>0</v>
      </c>
      <c r="R1486" s="499" t="str">
        <f t="shared" si="658"/>
        <v/>
      </c>
      <c r="T1486" s="522">
        <f t="shared" si="644"/>
        <v>0</v>
      </c>
      <c r="U1486" s="523">
        <f t="shared" si="645"/>
        <v>0</v>
      </c>
      <c r="V1486" s="522">
        <f t="shared" si="646"/>
        <v>0</v>
      </c>
      <c r="W1486" s="523">
        <f t="shared" si="647"/>
        <v>0</v>
      </c>
      <c r="X1486" s="522">
        <f t="shared" si="648"/>
        <v>0</v>
      </c>
      <c r="Y1486" s="523">
        <f t="shared" si="649"/>
        <v>0</v>
      </c>
      <c r="AA1486" s="517"/>
      <c r="AB1486" s="517" t="e">
        <f t="shared" si="659"/>
        <v>#VALUE!</v>
      </c>
      <c r="AC1486" s="524"/>
      <c r="AE1486" s="519"/>
      <c r="AF1486" s="519"/>
      <c r="AH1486" s="499" t="str">
        <f t="shared" si="650"/>
        <v/>
      </c>
    </row>
    <row r="1487" spans="1:34" x14ac:dyDescent="0.2">
      <c r="A1487" s="134"/>
      <c r="B1487" s="135" t="str">
        <f t="shared" si="660"/>
        <v/>
      </c>
      <c r="C1487" s="128" t="b">
        <f t="shared" si="653"/>
        <v>0</v>
      </c>
      <c r="D1487" s="136"/>
      <c r="E1487" s="143" t="b">
        <f t="shared" si="654"/>
        <v>0</v>
      </c>
      <c r="F1487" s="137" t="str">
        <f t="shared" si="655"/>
        <v/>
      </c>
      <c r="G1487" s="138"/>
      <c r="H1487" s="139"/>
      <c r="I1487" s="138"/>
      <c r="J1487" s="139"/>
      <c r="K1487" s="138"/>
      <c r="L1487" s="139"/>
      <c r="M1487" s="140" t="str">
        <f t="shared" si="656"/>
        <v/>
      </c>
      <c r="N1487" s="534"/>
      <c r="O1487" s="534"/>
      <c r="Q1487" s="513">
        <f t="shared" si="657"/>
        <v>0</v>
      </c>
      <c r="R1487" s="499" t="str">
        <f t="shared" si="658"/>
        <v/>
      </c>
      <c r="T1487" s="522">
        <f t="shared" si="644"/>
        <v>0</v>
      </c>
      <c r="U1487" s="523">
        <f t="shared" si="645"/>
        <v>0</v>
      </c>
      <c r="V1487" s="522">
        <f t="shared" si="646"/>
        <v>0</v>
      </c>
      <c r="W1487" s="523">
        <f t="shared" si="647"/>
        <v>0</v>
      </c>
      <c r="X1487" s="522">
        <f t="shared" si="648"/>
        <v>0</v>
      </c>
      <c r="Y1487" s="523">
        <f t="shared" si="649"/>
        <v>0</v>
      </c>
      <c r="AA1487" s="517"/>
      <c r="AB1487" s="517" t="e">
        <f t="shared" si="659"/>
        <v>#VALUE!</v>
      </c>
      <c r="AC1487" s="524"/>
      <c r="AE1487" s="519"/>
      <c r="AF1487" s="519"/>
      <c r="AH1487" s="499" t="str">
        <f t="shared" si="650"/>
        <v/>
      </c>
    </row>
    <row r="1488" spans="1:34" ht="13.5" thickBot="1" x14ac:dyDescent="0.25">
      <c r="A1488" s="179"/>
      <c r="B1488" s="135" t="str">
        <f t="shared" si="660"/>
        <v/>
      </c>
      <c r="C1488" s="128" t="b">
        <f t="shared" si="653"/>
        <v>0</v>
      </c>
      <c r="D1488" s="180"/>
      <c r="E1488" s="143" t="b">
        <f t="shared" si="654"/>
        <v>0</v>
      </c>
      <c r="F1488" s="137" t="str">
        <f t="shared" si="655"/>
        <v/>
      </c>
      <c r="G1488" s="138"/>
      <c r="H1488" s="139"/>
      <c r="I1488" s="138"/>
      <c r="J1488" s="139"/>
      <c r="K1488" s="138"/>
      <c r="L1488" s="139"/>
      <c r="M1488" s="140" t="str">
        <f t="shared" si="656"/>
        <v/>
      </c>
      <c r="N1488" s="534"/>
      <c r="O1488" s="534"/>
      <c r="Q1488" s="513">
        <f t="shared" si="657"/>
        <v>0</v>
      </c>
      <c r="R1488" s="499" t="str">
        <f t="shared" si="658"/>
        <v/>
      </c>
      <c r="T1488" s="522">
        <f t="shared" si="644"/>
        <v>0</v>
      </c>
      <c r="U1488" s="523">
        <f t="shared" si="645"/>
        <v>0</v>
      </c>
      <c r="V1488" s="522">
        <f t="shared" si="646"/>
        <v>0</v>
      </c>
      <c r="W1488" s="523">
        <f t="shared" si="647"/>
        <v>0</v>
      </c>
      <c r="X1488" s="522">
        <f t="shared" si="648"/>
        <v>0</v>
      </c>
      <c r="Y1488" s="523">
        <f t="shared" si="649"/>
        <v>0</v>
      </c>
      <c r="AA1488" s="517"/>
      <c r="AB1488" s="517" t="e">
        <f t="shared" si="659"/>
        <v>#VALUE!</v>
      </c>
      <c r="AC1488" s="524"/>
      <c r="AE1488" s="519"/>
      <c r="AF1488" s="519"/>
      <c r="AH1488" s="499" t="str">
        <f t="shared" si="650"/>
        <v/>
      </c>
    </row>
    <row r="1489" spans="1:34" ht="14.25" thickTop="1" thickBot="1" x14ac:dyDescent="0.25">
      <c r="A1489" s="170"/>
      <c r="B1489" s="171"/>
      <c r="C1489" s="172"/>
      <c r="D1489" s="173"/>
      <c r="E1489" s="173"/>
      <c r="F1489" s="174"/>
      <c r="G1489" s="175"/>
      <c r="H1489" s="175"/>
      <c r="I1489" s="175"/>
      <c r="J1489" s="175"/>
      <c r="K1489" s="175"/>
      <c r="L1489" s="175"/>
      <c r="M1489" s="176" t="str">
        <f>IF(SUM(G1489:L1489)&gt;0.00001,M1488+G1489-H1489+K1489-L1489,"")</f>
        <v/>
      </c>
      <c r="N1489" s="534"/>
      <c r="O1489" s="534"/>
      <c r="Q1489" s="513"/>
      <c r="T1489" s="522">
        <f t="shared" si="644"/>
        <v>0</v>
      </c>
      <c r="U1489" s="523">
        <f t="shared" si="645"/>
        <v>0</v>
      </c>
      <c r="V1489" s="522">
        <f t="shared" si="646"/>
        <v>0</v>
      </c>
      <c r="W1489" s="523">
        <f t="shared" si="647"/>
        <v>0</v>
      </c>
      <c r="X1489" s="522">
        <f t="shared" si="648"/>
        <v>0</v>
      </c>
      <c r="Y1489" s="523">
        <f t="shared" si="649"/>
        <v>0</v>
      </c>
      <c r="AA1489" s="517"/>
      <c r="AB1489" s="517"/>
      <c r="AC1489" s="530"/>
      <c r="AE1489" s="519"/>
      <c r="AF1489" s="519"/>
      <c r="AH1489" s="499" t="str">
        <f t="shared" si="650"/>
        <v/>
      </c>
    </row>
    <row r="1490" spans="1:34" ht="13.5" thickTop="1" x14ac:dyDescent="0.2">
      <c r="A1490" s="702" t="s">
        <v>15</v>
      </c>
      <c r="B1490" s="703"/>
      <c r="C1490" s="703"/>
      <c r="D1490" s="703"/>
      <c r="E1490" s="703"/>
      <c r="F1490" s="703"/>
      <c r="G1490" s="708" t="s">
        <v>9</v>
      </c>
      <c r="H1490" s="708"/>
      <c r="I1490" s="697" t="str">
        <f>I8</f>
        <v>BANCA XXXX</v>
      </c>
      <c r="J1490" s="698"/>
      <c r="K1490" s="696" t="str">
        <f>K8</f>
        <v>BANCA Agricola pop</v>
      </c>
      <c r="L1490" s="696"/>
      <c r="M1490" s="692" t="s">
        <v>7</v>
      </c>
      <c r="N1490" s="505"/>
      <c r="O1490" s="505"/>
      <c r="Q1490" s="513"/>
      <c r="T1490" s="522" t="str">
        <f t="shared" si="644"/>
        <v>C A S S A</v>
      </c>
      <c r="U1490" s="523">
        <f t="shared" si="645"/>
        <v>0</v>
      </c>
      <c r="V1490" s="522" t="str">
        <f t="shared" si="646"/>
        <v>BANCA XXXX</v>
      </c>
      <c r="W1490" s="523">
        <f t="shared" si="647"/>
        <v>0</v>
      </c>
      <c r="X1490" s="522" t="str">
        <f t="shared" si="648"/>
        <v>BANCA Agricola pop</v>
      </c>
      <c r="Y1490" s="523">
        <f t="shared" si="649"/>
        <v>0</v>
      </c>
      <c r="AA1490" s="517"/>
      <c r="AB1490" s="517"/>
      <c r="AC1490" s="530"/>
      <c r="AE1490" s="519"/>
      <c r="AF1490" s="519"/>
      <c r="AH1490" s="499" t="str">
        <f t="shared" si="650"/>
        <v/>
      </c>
    </row>
    <row r="1491" spans="1:34" x14ac:dyDescent="0.2">
      <c r="A1491" s="704"/>
      <c r="B1491" s="705"/>
      <c r="C1491" s="705"/>
      <c r="D1491" s="705"/>
      <c r="E1491" s="705"/>
      <c r="F1491" s="705"/>
      <c r="G1491" s="152" t="s">
        <v>2</v>
      </c>
      <c r="H1491" s="152" t="s">
        <v>3</v>
      </c>
      <c r="I1491" s="152" t="s">
        <v>2</v>
      </c>
      <c r="J1491" s="152" t="s">
        <v>3</v>
      </c>
      <c r="K1491" s="152" t="s">
        <v>2</v>
      </c>
      <c r="L1491" s="152" t="s">
        <v>3</v>
      </c>
      <c r="M1491" s="693"/>
      <c r="N1491" s="505"/>
      <c r="O1491" s="505"/>
      <c r="Q1491" s="513"/>
      <c r="T1491" s="522" t="str">
        <f t="shared" si="644"/>
        <v>ENTRATE</v>
      </c>
      <c r="U1491" s="523" t="str">
        <f t="shared" si="645"/>
        <v>USCITE</v>
      </c>
      <c r="V1491" s="522" t="str">
        <f t="shared" si="646"/>
        <v>ENTRATE</v>
      </c>
      <c r="W1491" s="523" t="str">
        <f t="shared" si="647"/>
        <v>USCITE</v>
      </c>
      <c r="X1491" s="522" t="str">
        <f t="shared" si="648"/>
        <v>ENTRATE</v>
      </c>
      <c r="Y1491" s="523" t="str">
        <f t="shared" si="649"/>
        <v>USCITE</v>
      </c>
      <c r="AA1491" s="517"/>
      <c r="AB1491" s="517"/>
      <c r="AC1491" s="530"/>
      <c r="AE1491" s="519"/>
      <c r="AF1491" s="519"/>
      <c r="AH1491" s="499" t="str">
        <f t="shared" si="650"/>
        <v/>
      </c>
    </row>
    <row r="1492" spans="1:34" x14ac:dyDescent="0.2">
      <c r="A1492" s="694" t="s">
        <v>12</v>
      </c>
      <c r="B1492" s="695"/>
      <c r="C1492" s="695"/>
      <c r="D1492" s="695"/>
      <c r="E1492" s="695"/>
      <c r="F1492" s="695"/>
      <c r="G1492" s="153">
        <f t="shared" ref="G1492:L1492" si="661">SUM(G1463:G1488)</f>
        <v>0</v>
      </c>
      <c r="H1492" s="153">
        <f t="shared" si="661"/>
        <v>0</v>
      </c>
      <c r="I1492" s="153">
        <f t="shared" si="661"/>
        <v>0</v>
      </c>
      <c r="J1492" s="153">
        <f t="shared" si="661"/>
        <v>0</v>
      </c>
      <c r="K1492" s="153">
        <f t="shared" si="661"/>
        <v>0</v>
      </c>
      <c r="L1492" s="153">
        <f t="shared" si="661"/>
        <v>0</v>
      </c>
      <c r="M1492" s="154">
        <f>G1492-H1492+I1492-J1492+K1492-L1492</f>
        <v>0</v>
      </c>
      <c r="N1492" s="534"/>
      <c r="O1492" s="534"/>
      <c r="Q1492" s="513"/>
      <c r="T1492" s="522">
        <f t="shared" si="644"/>
        <v>0</v>
      </c>
      <c r="U1492" s="523">
        <f t="shared" si="645"/>
        <v>0</v>
      </c>
      <c r="V1492" s="522">
        <f t="shared" si="646"/>
        <v>0</v>
      </c>
      <c r="W1492" s="523">
        <f t="shared" si="647"/>
        <v>0</v>
      </c>
      <c r="X1492" s="522">
        <f t="shared" si="648"/>
        <v>0</v>
      </c>
      <c r="Y1492" s="523">
        <f t="shared" si="649"/>
        <v>0</v>
      </c>
      <c r="AA1492" s="517"/>
      <c r="AB1492" s="517"/>
      <c r="AC1492" s="530"/>
      <c r="AE1492" s="519"/>
      <c r="AF1492" s="519"/>
      <c r="AH1492" s="499" t="str">
        <f t="shared" si="650"/>
        <v/>
      </c>
    </row>
    <row r="1493" spans="1:34" x14ac:dyDescent="0.2">
      <c r="A1493" s="694" t="s">
        <v>14</v>
      </c>
      <c r="B1493" s="695"/>
      <c r="C1493" s="695"/>
      <c r="D1493" s="695"/>
      <c r="E1493" s="695"/>
      <c r="F1493" s="695"/>
      <c r="G1493" s="153">
        <f t="shared" ref="G1493:M1493" si="662">G1461</f>
        <v>434.24</v>
      </c>
      <c r="H1493" s="153">
        <f t="shared" si="662"/>
        <v>0</v>
      </c>
      <c r="I1493" s="153">
        <f t="shared" si="662"/>
        <v>17740.45</v>
      </c>
      <c r="J1493" s="153">
        <f t="shared" si="662"/>
        <v>29.94</v>
      </c>
      <c r="K1493" s="153">
        <f t="shared" si="662"/>
        <v>95.99</v>
      </c>
      <c r="L1493" s="153">
        <f t="shared" si="662"/>
        <v>0</v>
      </c>
      <c r="M1493" s="154">
        <f t="shared" si="662"/>
        <v>18240.740000000005</v>
      </c>
      <c r="N1493" s="534"/>
      <c r="O1493" s="534"/>
      <c r="Q1493" s="513"/>
      <c r="T1493" s="522">
        <f t="shared" si="644"/>
        <v>434.24</v>
      </c>
      <c r="U1493" s="523">
        <f t="shared" si="645"/>
        <v>0</v>
      </c>
      <c r="V1493" s="522">
        <f t="shared" si="646"/>
        <v>17740.45</v>
      </c>
      <c r="W1493" s="523">
        <f t="shared" si="647"/>
        <v>29.94</v>
      </c>
      <c r="X1493" s="522">
        <f t="shared" si="648"/>
        <v>95.99</v>
      </c>
      <c r="Y1493" s="523">
        <f t="shared" si="649"/>
        <v>0</v>
      </c>
      <c r="AA1493" s="517"/>
      <c r="AB1493" s="517"/>
      <c r="AC1493" s="530"/>
      <c r="AE1493" s="519"/>
      <c r="AF1493" s="519"/>
      <c r="AH1493" s="499" t="str">
        <f t="shared" si="650"/>
        <v/>
      </c>
    </row>
    <row r="1494" spans="1:34" x14ac:dyDescent="0.2">
      <c r="A1494" s="700" t="s">
        <v>13</v>
      </c>
      <c r="B1494" s="701"/>
      <c r="C1494" s="701"/>
      <c r="D1494" s="701"/>
      <c r="E1494" s="701"/>
      <c r="F1494" s="701"/>
      <c r="G1494" s="153">
        <f t="shared" ref="G1494:M1494" si="663">G1492+G1493</f>
        <v>434.24</v>
      </c>
      <c r="H1494" s="153">
        <f t="shared" si="663"/>
        <v>0</v>
      </c>
      <c r="I1494" s="153">
        <f t="shared" si="663"/>
        <v>17740.45</v>
      </c>
      <c r="J1494" s="153">
        <f t="shared" si="663"/>
        <v>29.94</v>
      </c>
      <c r="K1494" s="153">
        <f t="shared" si="663"/>
        <v>95.99</v>
      </c>
      <c r="L1494" s="153">
        <f t="shared" si="663"/>
        <v>0</v>
      </c>
      <c r="M1494" s="154">
        <f t="shared" si="663"/>
        <v>18240.740000000005</v>
      </c>
      <c r="N1494" s="534"/>
      <c r="O1494" s="534"/>
      <c r="Q1494" s="513"/>
      <c r="T1494" s="522">
        <f t="shared" si="644"/>
        <v>434.24</v>
      </c>
      <c r="U1494" s="523">
        <f t="shared" si="645"/>
        <v>0</v>
      </c>
      <c r="V1494" s="522">
        <f t="shared" si="646"/>
        <v>17740.45</v>
      </c>
      <c r="W1494" s="523">
        <f t="shared" si="647"/>
        <v>29.94</v>
      </c>
      <c r="X1494" s="522">
        <f t="shared" si="648"/>
        <v>95.99</v>
      </c>
      <c r="Y1494" s="523">
        <f t="shared" si="649"/>
        <v>0</v>
      </c>
      <c r="AA1494" s="517"/>
      <c r="AB1494" s="517"/>
      <c r="AC1494" s="530"/>
      <c r="AE1494" s="519"/>
      <c r="AF1494" s="519"/>
      <c r="AH1494" s="499" t="str">
        <f t="shared" si="650"/>
        <v/>
      </c>
    </row>
    <row r="1495" spans="1:34" ht="13.5" thickBot="1" x14ac:dyDescent="0.25">
      <c r="A1495" s="706" t="s">
        <v>16</v>
      </c>
      <c r="B1495" s="707"/>
      <c r="C1495" s="707"/>
      <c r="D1495" s="707"/>
      <c r="E1495" s="707"/>
      <c r="F1495" s="707"/>
      <c r="G1495" s="699">
        <f>G1494-H1494</f>
        <v>434.24</v>
      </c>
      <c r="H1495" s="699"/>
      <c r="I1495" s="699">
        <f>I1494-J1494</f>
        <v>17710.510000000002</v>
      </c>
      <c r="J1495" s="699"/>
      <c r="K1495" s="699">
        <f>K1494-L1494</f>
        <v>95.99</v>
      </c>
      <c r="L1495" s="699"/>
      <c r="M1495" s="155">
        <f>G1495+I1495+K1495</f>
        <v>18240.740000000005</v>
      </c>
      <c r="N1495" s="536"/>
      <c r="O1495" s="536"/>
      <c r="Q1495" s="513"/>
      <c r="T1495" s="522">
        <f t="shared" si="644"/>
        <v>434.24</v>
      </c>
      <c r="U1495" s="523">
        <f t="shared" si="645"/>
        <v>0</v>
      </c>
      <c r="V1495" s="522">
        <f t="shared" si="646"/>
        <v>17710.510000000002</v>
      </c>
      <c r="W1495" s="523">
        <f t="shared" si="647"/>
        <v>0</v>
      </c>
      <c r="X1495" s="522">
        <f t="shared" si="648"/>
        <v>95.99</v>
      </c>
      <c r="Y1495" s="523">
        <f t="shared" si="649"/>
        <v>0</v>
      </c>
      <c r="AA1495" s="517"/>
      <c r="AB1495" s="517"/>
      <c r="AC1495" s="530"/>
      <c r="AE1495" s="519"/>
      <c r="AF1495" s="519"/>
      <c r="AH1495" s="499" t="str">
        <f t="shared" si="650"/>
        <v/>
      </c>
    </row>
    <row r="1496" spans="1:34" ht="13.5" thickTop="1" x14ac:dyDescent="0.2">
      <c r="A1496" s="160"/>
      <c r="B1496" s="156" t="str">
        <f>IF(Q1496&gt;0.00001,B1488+1,"")</f>
        <v/>
      </c>
      <c r="C1496" s="128" t="b">
        <f t="shared" ref="C1496:C1521" si="664">IF(G1496+I1496+K1496&gt;0,"e",IF(H1496+J1496+L1496&gt;0,"u",IF(G1496+H1496+I1496+J1496+K1496+L1496&lt;0,"")))</f>
        <v>0</v>
      </c>
      <c r="D1496" s="161"/>
      <c r="E1496" s="143" t="b">
        <f t="shared" ref="E1496:E1521" si="665">IF(Q1496&gt;0.0001,1)</f>
        <v>0</v>
      </c>
      <c r="F1496" s="137" t="str">
        <f t="shared" ref="F1496:F1517" si="666">AH1496</f>
        <v/>
      </c>
      <c r="G1496" s="157"/>
      <c r="H1496" s="158"/>
      <c r="I1496" s="157"/>
      <c r="J1496" s="158"/>
      <c r="K1496" s="157"/>
      <c r="L1496" s="158"/>
      <c r="M1496" s="159" t="str">
        <f t="shared" ref="M1496:M1521" si="667">IF(SUM(G1496:L1496)&gt;0.00001,M1495+G1496-H1496+I1496-J1496+K1496-L1496,"")</f>
        <v/>
      </c>
      <c r="N1496" s="534"/>
      <c r="O1496" s="534"/>
      <c r="Q1496" s="513">
        <f t="shared" ref="Q1496:Q1521" si="668">SUM(G1496:L1496)</f>
        <v>0</v>
      </c>
      <c r="R1496" s="499" t="str">
        <f t="shared" ref="R1496:R1521" si="669">LEFT(F1496,2)</f>
        <v/>
      </c>
      <c r="T1496" s="522">
        <f t="shared" si="644"/>
        <v>0</v>
      </c>
      <c r="U1496" s="523">
        <f t="shared" si="645"/>
        <v>0</v>
      </c>
      <c r="V1496" s="522">
        <f t="shared" si="646"/>
        <v>0</v>
      </c>
      <c r="W1496" s="523">
        <f t="shared" si="647"/>
        <v>0</v>
      </c>
      <c r="X1496" s="522">
        <f t="shared" si="648"/>
        <v>0</v>
      </c>
      <c r="Y1496" s="523">
        <f t="shared" si="649"/>
        <v>0</v>
      </c>
      <c r="AA1496" s="517"/>
      <c r="AB1496" s="517" t="e">
        <f t="shared" ref="AB1496:AB1521" si="670">$AA$11+M1496</f>
        <v>#VALUE!</v>
      </c>
      <c r="AC1496" s="524"/>
      <c r="AE1496" s="519"/>
      <c r="AF1496" s="519"/>
      <c r="AH1496" s="499" t="str">
        <f t="shared" si="650"/>
        <v/>
      </c>
    </row>
    <row r="1497" spans="1:34" x14ac:dyDescent="0.2">
      <c r="A1497" s="134"/>
      <c r="B1497" s="135" t="str">
        <f t="shared" ref="B1497:B1521" si="671">IF(Q1497&gt;0.00001,B1496+1,"")</f>
        <v/>
      </c>
      <c r="C1497" s="128" t="b">
        <f t="shared" si="664"/>
        <v>0</v>
      </c>
      <c r="D1497" s="136"/>
      <c r="E1497" s="143" t="b">
        <f t="shared" si="665"/>
        <v>0</v>
      </c>
      <c r="F1497" s="137" t="str">
        <f t="shared" si="666"/>
        <v/>
      </c>
      <c r="G1497" s="138"/>
      <c r="H1497" s="139"/>
      <c r="I1497" s="138"/>
      <c r="J1497" s="139"/>
      <c r="K1497" s="138"/>
      <c r="L1497" s="139"/>
      <c r="M1497" s="140" t="str">
        <f t="shared" si="667"/>
        <v/>
      </c>
      <c r="N1497" s="534"/>
      <c r="O1497" s="534"/>
      <c r="Q1497" s="513">
        <f t="shared" si="668"/>
        <v>0</v>
      </c>
      <c r="R1497" s="499" t="str">
        <f t="shared" si="669"/>
        <v/>
      </c>
      <c r="T1497" s="522">
        <f t="shared" si="644"/>
        <v>0</v>
      </c>
      <c r="U1497" s="523">
        <f t="shared" si="645"/>
        <v>0</v>
      </c>
      <c r="V1497" s="522">
        <f t="shared" si="646"/>
        <v>0</v>
      </c>
      <c r="W1497" s="523">
        <f t="shared" si="647"/>
        <v>0</v>
      </c>
      <c r="X1497" s="522">
        <f t="shared" si="648"/>
        <v>0</v>
      </c>
      <c r="Y1497" s="523">
        <f t="shared" si="649"/>
        <v>0</v>
      </c>
      <c r="AA1497" s="517"/>
      <c r="AB1497" s="517" t="e">
        <f t="shared" si="670"/>
        <v>#VALUE!</v>
      </c>
      <c r="AC1497" s="524"/>
      <c r="AE1497" s="519"/>
      <c r="AF1497" s="519"/>
      <c r="AH1497" s="499" t="str">
        <f t="shared" si="650"/>
        <v/>
      </c>
    </row>
    <row r="1498" spans="1:34" x14ac:dyDescent="0.2">
      <c r="A1498" s="134"/>
      <c r="B1498" s="135" t="str">
        <f t="shared" si="671"/>
        <v/>
      </c>
      <c r="C1498" s="128" t="b">
        <f t="shared" si="664"/>
        <v>0</v>
      </c>
      <c r="D1498" s="136"/>
      <c r="E1498" s="143" t="b">
        <f t="shared" si="665"/>
        <v>0</v>
      </c>
      <c r="F1498" s="137" t="str">
        <f t="shared" si="666"/>
        <v/>
      </c>
      <c r="G1498" s="138"/>
      <c r="H1498" s="139"/>
      <c r="I1498" s="138"/>
      <c r="J1498" s="139"/>
      <c r="K1498" s="138"/>
      <c r="L1498" s="139"/>
      <c r="M1498" s="140" t="str">
        <f t="shared" si="667"/>
        <v/>
      </c>
      <c r="N1498" s="534"/>
      <c r="O1498" s="534"/>
      <c r="Q1498" s="513">
        <f t="shared" si="668"/>
        <v>0</v>
      </c>
      <c r="R1498" s="499" t="str">
        <f t="shared" si="669"/>
        <v/>
      </c>
      <c r="T1498" s="522">
        <f t="shared" si="644"/>
        <v>0</v>
      </c>
      <c r="U1498" s="523">
        <f t="shared" si="645"/>
        <v>0</v>
      </c>
      <c r="V1498" s="522">
        <f t="shared" si="646"/>
        <v>0</v>
      </c>
      <c r="W1498" s="523">
        <f t="shared" si="647"/>
        <v>0</v>
      </c>
      <c r="X1498" s="522">
        <f t="shared" si="648"/>
        <v>0</v>
      </c>
      <c r="Y1498" s="523">
        <f t="shared" si="649"/>
        <v>0</v>
      </c>
      <c r="AA1498" s="517"/>
      <c r="AB1498" s="517" t="e">
        <f t="shared" si="670"/>
        <v>#VALUE!</v>
      </c>
      <c r="AC1498" s="524"/>
      <c r="AE1498" s="519"/>
      <c r="AF1498" s="519"/>
      <c r="AH1498" s="499" t="str">
        <f t="shared" si="650"/>
        <v/>
      </c>
    </row>
    <row r="1499" spans="1:34" x14ac:dyDescent="0.2">
      <c r="A1499" s="134"/>
      <c r="B1499" s="135" t="str">
        <f t="shared" si="671"/>
        <v/>
      </c>
      <c r="C1499" s="128" t="b">
        <f t="shared" si="664"/>
        <v>0</v>
      </c>
      <c r="D1499" s="136"/>
      <c r="E1499" s="143" t="b">
        <f t="shared" si="665"/>
        <v>0</v>
      </c>
      <c r="F1499" s="137" t="str">
        <f t="shared" si="666"/>
        <v/>
      </c>
      <c r="G1499" s="138"/>
      <c r="H1499" s="139"/>
      <c r="I1499" s="138"/>
      <c r="J1499" s="139"/>
      <c r="K1499" s="138"/>
      <c r="L1499" s="139"/>
      <c r="M1499" s="140" t="str">
        <f t="shared" si="667"/>
        <v/>
      </c>
      <c r="N1499" s="534"/>
      <c r="O1499" s="534"/>
      <c r="Q1499" s="513">
        <f t="shared" si="668"/>
        <v>0</v>
      </c>
      <c r="R1499" s="499" t="str">
        <f t="shared" si="669"/>
        <v/>
      </c>
      <c r="T1499" s="522">
        <f t="shared" si="644"/>
        <v>0</v>
      </c>
      <c r="U1499" s="523">
        <f t="shared" si="645"/>
        <v>0</v>
      </c>
      <c r="V1499" s="522">
        <f t="shared" si="646"/>
        <v>0</v>
      </c>
      <c r="W1499" s="523">
        <f t="shared" si="647"/>
        <v>0</v>
      </c>
      <c r="X1499" s="522">
        <f t="shared" si="648"/>
        <v>0</v>
      </c>
      <c r="Y1499" s="523">
        <f t="shared" si="649"/>
        <v>0</v>
      </c>
      <c r="AA1499" s="517"/>
      <c r="AB1499" s="517" t="e">
        <f t="shared" si="670"/>
        <v>#VALUE!</v>
      </c>
      <c r="AC1499" s="524"/>
      <c r="AE1499" s="519"/>
      <c r="AF1499" s="519"/>
      <c r="AH1499" s="499" t="str">
        <f t="shared" si="650"/>
        <v/>
      </c>
    </row>
    <row r="1500" spans="1:34" x14ac:dyDescent="0.2">
      <c r="A1500" s="134"/>
      <c r="B1500" s="135" t="str">
        <f t="shared" si="671"/>
        <v/>
      </c>
      <c r="C1500" s="128" t="b">
        <f t="shared" si="664"/>
        <v>0</v>
      </c>
      <c r="D1500" s="136"/>
      <c r="E1500" s="143" t="b">
        <f t="shared" si="665"/>
        <v>0</v>
      </c>
      <c r="F1500" s="137" t="str">
        <f t="shared" si="666"/>
        <v/>
      </c>
      <c r="G1500" s="138"/>
      <c r="H1500" s="139"/>
      <c r="I1500" s="138"/>
      <c r="J1500" s="139"/>
      <c r="K1500" s="138"/>
      <c r="L1500" s="139"/>
      <c r="M1500" s="140" t="str">
        <f t="shared" si="667"/>
        <v/>
      </c>
      <c r="N1500" s="534"/>
      <c r="O1500" s="534"/>
      <c r="Q1500" s="513">
        <f t="shared" si="668"/>
        <v>0</v>
      </c>
      <c r="R1500" s="499" t="str">
        <f t="shared" si="669"/>
        <v/>
      </c>
      <c r="T1500" s="522">
        <f t="shared" si="644"/>
        <v>0</v>
      </c>
      <c r="U1500" s="523">
        <f t="shared" si="645"/>
        <v>0</v>
      </c>
      <c r="V1500" s="522">
        <f t="shared" si="646"/>
        <v>0</v>
      </c>
      <c r="W1500" s="523">
        <f t="shared" si="647"/>
        <v>0</v>
      </c>
      <c r="X1500" s="522">
        <f t="shared" si="648"/>
        <v>0</v>
      </c>
      <c r="Y1500" s="523">
        <f t="shared" si="649"/>
        <v>0</v>
      </c>
      <c r="AA1500" s="517"/>
      <c r="AB1500" s="517" t="e">
        <f t="shared" si="670"/>
        <v>#VALUE!</v>
      </c>
      <c r="AC1500" s="524"/>
      <c r="AE1500" s="519"/>
      <c r="AF1500" s="519"/>
      <c r="AH1500" s="499" t="str">
        <f t="shared" si="650"/>
        <v/>
      </c>
    </row>
    <row r="1501" spans="1:34" x14ac:dyDescent="0.2">
      <c r="A1501" s="134"/>
      <c r="B1501" s="135" t="str">
        <f t="shared" si="671"/>
        <v/>
      </c>
      <c r="C1501" s="128" t="b">
        <f t="shared" si="664"/>
        <v>0</v>
      </c>
      <c r="D1501" s="136"/>
      <c r="E1501" s="143" t="b">
        <f t="shared" si="665"/>
        <v>0</v>
      </c>
      <c r="F1501" s="137" t="str">
        <f t="shared" si="666"/>
        <v/>
      </c>
      <c r="G1501" s="138"/>
      <c r="H1501" s="139"/>
      <c r="I1501" s="138"/>
      <c r="J1501" s="139"/>
      <c r="K1501" s="138"/>
      <c r="L1501" s="139"/>
      <c r="M1501" s="140" t="str">
        <f t="shared" si="667"/>
        <v/>
      </c>
      <c r="N1501" s="534"/>
      <c r="O1501" s="534"/>
      <c r="Q1501" s="513">
        <f t="shared" si="668"/>
        <v>0</v>
      </c>
      <c r="R1501" s="499" t="str">
        <f t="shared" si="669"/>
        <v/>
      </c>
      <c r="T1501" s="522">
        <f t="shared" si="644"/>
        <v>0</v>
      </c>
      <c r="U1501" s="523">
        <f t="shared" si="645"/>
        <v>0</v>
      </c>
      <c r="V1501" s="522">
        <f t="shared" si="646"/>
        <v>0</v>
      </c>
      <c r="W1501" s="523">
        <f t="shared" si="647"/>
        <v>0</v>
      </c>
      <c r="X1501" s="522">
        <f t="shared" si="648"/>
        <v>0</v>
      </c>
      <c r="Y1501" s="523">
        <f t="shared" si="649"/>
        <v>0</v>
      </c>
      <c r="AA1501" s="517"/>
      <c r="AB1501" s="517" t="e">
        <f t="shared" si="670"/>
        <v>#VALUE!</v>
      </c>
      <c r="AC1501" s="524"/>
      <c r="AE1501" s="519"/>
      <c r="AF1501" s="519"/>
      <c r="AH1501" s="499" t="str">
        <f t="shared" si="650"/>
        <v/>
      </c>
    </row>
    <row r="1502" spans="1:34" x14ac:dyDescent="0.2">
      <c r="A1502" s="134"/>
      <c r="B1502" s="135" t="str">
        <f t="shared" si="671"/>
        <v/>
      </c>
      <c r="C1502" s="128" t="b">
        <f t="shared" si="664"/>
        <v>0</v>
      </c>
      <c r="D1502" s="136"/>
      <c r="E1502" s="143" t="b">
        <f t="shared" si="665"/>
        <v>0</v>
      </c>
      <c r="F1502" s="137" t="str">
        <f t="shared" si="666"/>
        <v/>
      </c>
      <c r="G1502" s="138"/>
      <c r="H1502" s="139"/>
      <c r="I1502" s="138"/>
      <c r="J1502" s="139"/>
      <c r="K1502" s="138"/>
      <c r="L1502" s="139"/>
      <c r="M1502" s="140" t="str">
        <f t="shared" si="667"/>
        <v/>
      </c>
      <c r="N1502" s="534"/>
      <c r="O1502" s="534"/>
      <c r="Q1502" s="513">
        <f t="shared" si="668"/>
        <v>0</v>
      </c>
      <c r="R1502" s="499" t="str">
        <f t="shared" si="669"/>
        <v/>
      </c>
      <c r="T1502" s="522">
        <f t="shared" si="644"/>
        <v>0</v>
      </c>
      <c r="U1502" s="523">
        <f t="shared" si="645"/>
        <v>0</v>
      </c>
      <c r="V1502" s="522">
        <f t="shared" si="646"/>
        <v>0</v>
      </c>
      <c r="W1502" s="523">
        <f t="shared" si="647"/>
        <v>0</v>
      </c>
      <c r="X1502" s="522">
        <f t="shared" si="648"/>
        <v>0</v>
      </c>
      <c r="Y1502" s="523">
        <f t="shared" si="649"/>
        <v>0</v>
      </c>
      <c r="AA1502" s="517"/>
      <c r="AB1502" s="517" t="e">
        <f t="shared" si="670"/>
        <v>#VALUE!</v>
      </c>
      <c r="AC1502" s="524"/>
      <c r="AE1502" s="519"/>
      <c r="AF1502" s="519"/>
      <c r="AH1502" s="499" t="str">
        <f t="shared" si="650"/>
        <v/>
      </c>
    </row>
    <row r="1503" spans="1:34" x14ac:dyDescent="0.2">
      <c r="A1503" s="134"/>
      <c r="B1503" s="135" t="str">
        <f t="shared" si="671"/>
        <v/>
      </c>
      <c r="C1503" s="128" t="b">
        <f t="shared" si="664"/>
        <v>0</v>
      </c>
      <c r="D1503" s="136"/>
      <c r="E1503" s="143" t="b">
        <f t="shared" si="665"/>
        <v>0</v>
      </c>
      <c r="F1503" s="137" t="str">
        <f t="shared" si="666"/>
        <v/>
      </c>
      <c r="G1503" s="138"/>
      <c r="H1503" s="139"/>
      <c r="I1503" s="138"/>
      <c r="J1503" s="139"/>
      <c r="K1503" s="138"/>
      <c r="L1503" s="139"/>
      <c r="M1503" s="140" t="str">
        <f t="shared" si="667"/>
        <v/>
      </c>
      <c r="N1503" s="534"/>
      <c r="O1503" s="534"/>
      <c r="Q1503" s="513">
        <f t="shared" si="668"/>
        <v>0</v>
      </c>
      <c r="R1503" s="499" t="str">
        <f t="shared" si="669"/>
        <v/>
      </c>
      <c r="T1503" s="522">
        <f t="shared" si="644"/>
        <v>0</v>
      </c>
      <c r="U1503" s="523">
        <f t="shared" si="645"/>
        <v>0</v>
      </c>
      <c r="V1503" s="522">
        <f t="shared" si="646"/>
        <v>0</v>
      </c>
      <c r="W1503" s="523">
        <f t="shared" si="647"/>
        <v>0</v>
      </c>
      <c r="X1503" s="522">
        <f t="shared" si="648"/>
        <v>0</v>
      </c>
      <c r="Y1503" s="523">
        <f t="shared" si="649"/>
        <v>0</v>
      </c>
      <c r="AA1503" s="517"/>
      <c r="AB1503" s="517" t="e">
        <f t="shared" si="670"/>
        <v>#VALUE!</v>
      </c>
      <c r="AC1503" s="524"/>
      <c r="AE1503" s="519"/>
      <c r="AF1503" s="519"/>
      <c r="AH1503" s="499" t="str">
        <f t="shared" si="650"/>
        <v/>
      </c>
    </row>
    <row r="1504" spans="1:34" x14ac:dyDescent="0.2">
      <c r="A1504" s="134"/>
      <c r="B1504" s="135" t="str">
        <f t="shared" si="671"/>
        <v/>
      </c>
      <c r="C1504" s="128" t="b">
        <f t="shared" si="664"/>
        <v>0</v>
      </c>
      <c r="D1504" s="136"/>
      <c r="E1504" s="143" t="b">
        <f t="shared" si="665"/>
        <v>0</v>
      </c>
      <c r="F1504" s="137" t="str">
        <f t="shared" si="666"/>
        <v/>
      </c>
      <c r="G1504" s="138"/>
      <c r="H1504" s="139"/>
      <c r="I1504" s="138"/>
      <c r="J1504" s="139"/>
      <c r="K1504" s="138"/>
      <c r="L1504" s="139"/>
      <c r="M1504" s="140" t="str">
        <f t="shared" si="667"/>
        <v/>
      </c>
      <c r="N1504" s="534"/>
      <c r="O1504" s="534"/>
      <c r="Q1504" s="513">
        <f t="shared" si="668"/>
        <v>0</v>
      </c>
      <c r="R1504" s="499" t="str">
        <f t="shared" si="669"/>
        <v/>
      </c>
      <c r="T1504" s="522">
        <f t="shared" si="644"/>
        <v>0</v>
      </c>
      <c r="U1504" s="523">
        <f t="shared" si="645"/>
        <v>0</v>
      </c>
      <c r="V1504" s="522">
        <f t="shared" si="646"/>
        <v>0</v>
      </c>
      <c r="W1504" s="523">
        <f t="shared" si="647"/>
        <v>0</v>
      </c>
      <c r="X1504" s="522">
        <f t="shared" si="648"/>
        <v>0</v>
      </c>
      <c r="Y1504" s="523">
        <f t="shared" si="649"/>
        <v>0</v>
      </c>
      <c r="AA1504" s="517"/>
      <c r="AB1504" s="517" t="e">
        <f t="shared" si="670"/>
        <v>#VALUE!</v>
      </c>
      <c r="AC1504" s="524"/>
      <c r="AE1504" s="519"/>
      <c r="AF1504" s="519"/>
      <c r="AH1504" s="499" t="str">
        <f t="shared" si="650"/>
        <v/>
      </c>
    </row>
    <row r="1505" spans="1:34" x14ac:dyDescent="0.2">
      <c r="A1505" s="134"/>
      <c r="B1505" s="135" t="str">
        <f t="shared" si="671"/>
        <v/>
      </c>
      <c r="C1505" s="128" t="b">
        <f t="shared" si="664"/>
        <v>0</v>
      </c>
      <c r="D1505" s="136"/>
      <c r="E1505" s="143" t="b">
        <f t="shared" si="665"/>
        <v>0</v>
      </c>
      <c r="F1505" s="137" t="str">
        <f t="shared" si="666"/>
        <v/>
      </c>
      <c r="G1505" s="138"/>
      <c r="H1505" s="139"/>
      <c r="I1505" s="138"/>
      <c r="J1505" s="139"/>
      <c r="K1505" s="138"/>
      <c r="L1505" s="139"/>
      <c r="M1505" s="140" t="str">
        <f t="shared" si="667"/>
        <v/>
      </c>
      <c r="N1505" s="534"/>
      <c r="O1505" s="534"/>
      <c r="Q1505" s="513">
        <f t="shared" si="668"/>
        <v>0</v>
      </c>
      <c r="R1505" s="499" t="str">
        <f t="shared" si="669"/>
        <v/>
      </c>
      <c r="T1505" s="522">
        <f t="shared" si="644"/>
        <v>0</v>
      </c>
      <c r="U1505" s="523">
        <f t="shared" si="645"/>
        <v>0</v>
      </c>
      <c r="V1505" s="522">
        <f t="shared" si="646"/>
        <v>0</v>
      </c>
      <c r="W1505" s="523">
        <f t="shared" si="647"/>
        <v>0</v>
      </c>
      <c r="X1505" s="522">
        <f t="shared" si="648"/>
        <v>0</v>
      </c>
      <c r="Y1505" s="523">
        <f t="shared" si="649"/>
        <v>0</v>
      </c>
      <c r="AA1505" s="517"/>
      <c r="AB1505" s="517" t="e">
        <f t="shared" si="670"/>
        <v>#VALUE!</v>
      </c>
      <c r="AC1505" s="524"/>
      <c r="AE1505" s="519"/>
      <c r="AF1505" s="519"/>
      <c r="AH1505" s="499" t="str">
        <f t="shared" si="650"/>
        <v/>
      </c>
    </row>
    <row r="1506" spans="1:34" x14ac:dyDescent="0.2">
      <c r="A1506" s="134"/>
      <c r="B1506" s="135" t="str">
        <f t="shared" si="671"/>
        <v/>
      </c>
      <c r="C1506" s="128" t="b">
        <f t="shared" si="664"/>
        <v>0</v>
      </c>
      <c r="D1506" s="136"/>
      <c r="E1506" s="143" t="b">
        <f t="shared" si="665"/>
        <v>0</v>
      </c>
      <c r="F1506" s="137" t="str">
        <f t="shared" si="666"/>
        <v/>
      </c>
      <c r="G1506" s="138"/>
      <c r="H1506" s="139"/>
      <c r="I1506" s="138"/>
      <c r="J1506" s="139"/>
      <c r="K1506" s="138"/>
      <c r="L1506" s="139"/>
      <c r="M1506" s="140" t="str">
        <f t="shared" si="667"/>
        <v/>
      </c>
      <c r="N1506" s="534"/>
      <c r="O1506" s="534"/>
      <c r="Q1506" s="513">
        <f t="shared" si="668"/>
        <v>0</v>
      </c>
      <c r="R1506" s="499" t="str">
        <f t="shared" si="669"/>
        <v/>
      </c>
      <c r="T1506" s="522">
        <f t="shared" si="644"/>
        <v>0</v>
      </c>
      <c r="U1506" s="523">
        <f t="shared" si="645"/>
        <v>0</v>
      </c>
      <c r="V1506" s="522">
        <f t="shared" si="646"/>
        <v>0</v>
      </c>
      <c r="W1506" s="523">
        <f t="shared" si="647"/>
        <v>0</v>
      </c>
      <c r="X1506" s="522">
        <f t="shared" si="648"/>
        <v>0</v>
      </c>
      <c r="Y1506" s="523">
        <f t="shared" si="649"/>
        <v>0</v>
      </c>
      <c r="AA1506" s="517"/>
      <c r="AB1506" s="517" t="e">
        <f t="shared" si="670"/>
        <v>#VALUE!</v>
      </c>
      <c r="AC1506" s="524"/>
      <c r="AE1506" s="519"/>
      <c r="AF1506" s="519"/>
      <c r="AH1506" s="499" t="str">
        <f t="shared" si="650"/>
        <v/>
      </c>
    </row>
    <row r="1507" spans="1:34" x14ac:dyDescent="0.2">
      <c r="A1507" s="134"/>
      <c r="B1507" s="135" t="str">
        <f t="shared" si="671"/>
        <v/>
      </c>
      <c r="C1507" s="128" t="b">
        <f t="shared" si="664"/>
        <v>0</v>
      </c>
      <c r="D1507" s="136"/>
      <c r="E1507" s="143" t="b">
        <f t="shared" si="665"/>
        <v>0</v>
      </c>
      <c r="F1507" s="137" t="str">
        <f t="shared" si="666"/>
        <v/>
      </c>
      <c r="G1507" s="138"/>
      <c r="H1507" s="139"/>
      <c r="I1507" s="138"/>
      <c r="J1507" s="139"/>
      <c r="K1507" s="138"/>
      <c r="L1507" s="139"/>
      <c r="M1507" s="140" t="str">
        <f t="shared" si="667"/>
        <v/>
      </c>
      <c r="N1507" s="534"/>
      <c r="O1507" s="534"/>
      <c r="Q1507" s="513">
        <f t="shared" si="668"/>
        <v>0</v>
      </c>
      <c r="R1507" s="499" t="str">
        <f t="shared" si="669"/>
        <v/>
      </c>
      <c r="T1507" s="522">
        <f t="shared" si="644"/>
        <v>0</v>
      </c>
      <c r="U1507" s="523">
        <f t="shared" si="645"/>
        <v>0</v>
      </c>
      <c r="V1507" s="522">
        <f t="shared" si="646"/>
        <v>0</v>
      </c>
      <c r="W1507" s="523">
        <f t="shared" si="647"/>
        <v>0</v>
      </c>
      <c r="X1507" s="522">
        <f t="shared" si="648"/>
        <v>0</v>
      </c>
      <c r="Y1507" s="523">
        <f t="shared" si="649"/>
        <v>0</v>
      </c>
      <c r="AA1507" s="517"/>
      <c r="AB1507" s="517" t="e">
        <f t="shared" si="670"/>
        <v>#VALUE!</v>
      </c>
      <c r="AC1507" s="524"/>
      <c r="AE1507" s="519"/>
      <c r="AF1507" s="519"/>
      <c r="AH1507" s="499" t="str">
        <f t="shared" si="650"/>
        <v/>
      </c>
    </row>
    <row r="1508" spans="1:34" x14ac:dyDescent="0.2">
      <c r="A1508" s="134"/>
      <c r="B1508" s="135" t="str">
        <f t="shared" si="671"/>
        <v/>
      </c>
      <c r="C1508" s="128" t="b">
        <f t="shared" si="664"/>
        <v>0</v>
      </c>
      <c r="D1508" s="136"/>
      <c r="E1508" s="143" t="b">
        <f t="shared" si="665"/>
        <v>0</v>
      </c>
      <c r="F1508" s="137" t="str">
        <f t="shared" si="666"/>
        <v/>
      </c>
      <c r="G1508" s="138"/>
      <c r="H1508" s="139"/>
      <c r="I1508" s="138"/>
      <c r="J1508" s="139"/>
      <c r="K1508" s="138"/>
      <c r="L1508" s="139"/>
      <c r="M1508" s="140" t="str">
        <f t="shared" si="667"/>
        <v/>
      </c>
      <c r="N1508" s="534"/>
      <c r="O1508" s="534"/>
      <c r="Q1508" s="513">
        <f t="shared" si="668"/>
        <v>0</v>
      </c>
      <c r="R1508" s="499" t="str">
        <f t="shared" si="669"/>
        <v/>
      </c>
      <c r="T1508" s="522">
        <f t="shared" si="644"/>
        <v>0</v>
      </c>
      <c r="U1508" s="523">
        <f t="shared" si="645"/>
        <v>0</v>
      </c>
      <c r="V1508" s="522">
        <f t="shared" si="646"/>
        <v>0</v>
      </c>
      <c r="W1508" s="523">
        <f t="shared" si="647"/>
        <v>0</v>
      </c>
      <c r="X1508" s="522">
        <f t="shared" si="648"/>
        <v>0</v>
      </c>
      <c r="Y1508" s="523">
        <f t="shared" si="649"/>
        <v>0</v>
      </c>
      <c r="AA1508" s="517"/>
      <c r="AB1508" s="517" t="e">
        <f t="shared" si="670"/>
        <v>#VALUE!</v>
      </c>
      <c r="AC1508" s="524"/>
      <c r="AE1508" s="519"/>
      <c r="AF1508" s="519"/>
      <c r="AH1508" s="499" t="str">
        <f t="shared" si="650"/>
        <v/>
      </c>
    </row>
    <row r="1509" spans="1:34" x14ac:dyDescent="0.2">
      <c r="A1509" s="134"/>
      <c r="B1509" s="135" t="str">
        <f t="shared" si="671"/>
        <v/>
      </c>
      <c r="C1509" s="128" t="b">
        <f t="shared" si="664"/>
        <v>0</v>
      </c>
      <c r="D1509" s="136"/>
      <c r="E1509" s="143" t="b">
        <f t="shared" si="665"/>
        <v>0</v>
      </c>
      <c r="F1509" s="137" t="str">
        <f t="shared" si="666"/>
        <v/>
      </c>
      <c r="G1509" s="138"/>
      <c r="H1509" s="139"/>
      <c r="I1509" s="138"/>
      <c r="J1509" s="139"/>
      <c r="K1509" s="138"/>
      <c r="L1509" s="139"/>
      <c r="M1509" s="140" t="str">
        <f t="shared" si="667"/>
        <v/>
      </c>
      <c r="N1509" s="534"/>
      <c r="O1509" s="534"/>
      <c r="Q1509" s="513">
        <f t="shared" si="668"/>
        <v>0</v>
      </c>
      <c r="R1509" s="499" t="str">
        <f t="shared" si="669"/>
        <v/>
      </c>
      <c r="T1509" s="522">
        <f t="shared" si="644"/>
        <v>0</v>
      </c>
      <c r="U1509" s="523">
        <f t="shared" si="645"/>
        <v>0</v>
      </c>
      <c r="V1509" s="522">
        <f t="shared" si="646"/>
        <v>0</v>
      </c>
      <c r="W1509" s="523">
        <f t="shared" si="647"/>
        <v>0</v>
      </c>
      <c r="X1509" s="522">
        <f t="shared" si="648"/>
        <v>0</v>
      </c>
      <c r="Y1509" s="523">
        <f t="shared" si="649"/>
        <v>0</v>
      </c>
      <c r="AA1509" s="517"/>
      <c r="AB1509" s="517" t="e">
        <f t="shared" si="670"/>
        <v>#VALUE!</v>
      </c>
      <c r="AC1509" s="524"/>
      <c r="AE1509" s="519"/>
      <c r="AF1509" s="519"/>
      <c r="AH1509" s="499" t="str">
        <f t="shared" si="650"/>
        <v/>
      </c>
    </row>
    <row r="1510" spans="1:34" x14ac:dyDescent="0.2">
      <c r="A1510" s="134"/>
      <c r="B1510" s="135" t="str">
        <f t="shared" si="671"/>
        <v/>
      </c>
      <c r="C1510" s="128" t="b">
        <f t="shared" si="664"/>
        <v>0</v>
      </c>
      <c r="D1510" s="136"/>
      <c r="E1510" s="143" t="b">
        <f t="shared" si="665"/>
        <v>0</v>
      </c>
      <c r="F1510" s="137" t="str">
        <f t="shared" si="666"/>
        <v/>
      </c>
      <c r="G1510" s="138"/>
      <c r="H1510" s="139"/>
      <c r="I1510" s="138"/>
      <c r="J1510" s="139"/>
      <c r="K1510" s="138"/>
      <c r="L1510" s="139"/>
      <c r="M1510" s="140" t="str">
        <f t="shared" si="667"/>
        <v/>
      </c>
      <c r="N1510" s="534"/>
      <c r="O1510" s="534"/>
      <c r="Q1510" s="513">
        <f t="shared" si="668"/>
        <v>0</v>
      </c>
      <c r="R1510" s="499" t="str">
        <f t="shared" si="669"/>
        <v/>
      </c>
      <c r="T1510" s="522">
        <f t="shared" si="644"/>
        <v>0</v>
      </c>
      <c r="U1510" s="523">
        <f t="shared" si="645"/>
        <v>0</v>
      </c>
      <c r="V1510" s="522">
        <f t="shared" si="646"/>
        <v>0</v>
      </c>
      <c r="W1510" s="523">
        <f t="shared" si="647"/>
        <v>0</v>
      </c>
      <c r="X1510" s="522">
        <f t="shared" si="648"/>
        <v>0</v>
      </c>
      <c r="Y1510" s="523">
        <f t="shared" si="649"/>
        <v>0</v>
      </c>
      <c r="AA1510" s="517"/>
      <c r="AB1510" s="517" t="e">
        <f t="shared" si="670"/>
        <v>#VALUE!</v>
      </c>
      <c r="AC1510" s="524"/>
      <c r="AE1510" s="519"/>
      <c r="AF1510" s="519"/>
      <c r="AH1510" s="499" t="str">
        <f t="shared" si="650"/>
        <v/>
      </c>
    </row>
    <row r="1511" spans="1:34" x14ac:dyDescent="0.2">
      <c r="A1511" s="134"/>
      <c r="B1511" s="135" t="str">
        <f t="shared" si="671"/>
        <v/>
      </c>
      <c r="C1511" s="128" t="b">
        <f t="shared" si="664"/>
        <v>0</v>
      </c>
      <c r="D1511" s="136"/>
      <c r="E1511" s="143" t="b">
        <f t="shared" si="665"/>
        <v>0</v>
      </c>
      <c r="F1511" s="137" t="str">
        <f t="shared" si="666"/>
        <v/>
      </c>
      <c r="G1511" s="138"/>
      <c r="H1511" s="139"/>
      <c r="I1511" s="138"/>
      <c r="J1511" s="139"/>
      <c r="K1511" s="138"/>
      <c r="L1511" s="139"/>
      <c r="M1511" s="140" t="str">
        <f t="shared" si="667"/>
        <v/>
      </c>
      <c r="N1511" s="534"/>
      <c r="O1511" s="534"/>
      <c r="Q1511" s="513">
        <f t="shared" si="668"/>
        <v>0</v>
      </c>
      <c r="R1511" s="499" t="str">
        <f t="shared" si="669"/>
        <v/>
      </c>
      <c r="T1511" s="522">
        <f t="shared" si="644"/>
        <v>0</v>
      </c>
      <c r="U1511" s="523">
        <f t="shared" si="645"/>
        <v>0</v>
      </c>
      <c r="V1511" s="522">
        <f t="shared" si="646"/>
        <v>0</v>
      </c>
      <c r="W1511" s="523">
        <f t="shared" si="647"/>
        <v>0</v>
      </c>
      <c r="X1511" s="522">
        <f t="shared" si="648"/>
        <v>0</v>
      </c>
      <c r="Y1511" s="523">
        <f t="shared" si="649"/>
        <v>0</v>
      </c>
      <c r="AA1511" s="517"/>
      <c r="AB1511" s="517" t="e">
        <f t="shared" si="670"/>
        <v>#VALUE!</v>
      </c>
      <c r="AC1511" s="524"/>
      <c r="AE1511" s="519"/>
      <c r="AF1511" s="519"/>
      <c r="AH1511" s="499" t="str">
        <f t="shared" si="650"/>
        <v/>
      </c>
    </row>
    <row r="1512" spans="1:34" x14ac:dyDescent="0.2">
      <c r="A1512" s="134"/>
      <c r="B1512" s="135" t="str">
        <f t="shared" si="671"/>
        <v/>
      </c>
      <c r="C1512" s="128" t="b">
        <f t="shared" si="664"/>
        <v>0</v>
      </c>
      <c r="D1512" s="136"/>
      <c r="E1512" s="143" t="b">
        <f t="shared" si="665"/>
        <v>0</v>
      </c>
      <c r="F1512" s="137" t="str">
        <f t="shared" si="666"/>
        <v/>
      </c>
      <c r="G1512" s="138"/>
      <c r="H1512" s="139"/>
      <c r="I1512" s="138"/>
      <c r="J1512" s="139"/>
      <c r="K1512" s="138"/>
      <c r="L1512" s="139"/>
      <c r="M1512" s="140" t="str">
        <f t="shared" si="667"/>
        <v/>
      </c>
      <c r="N1512" s="534"/>
      <c r="O1512" s="534"/>
      <c r="Q1512" s="513">
        <f t="shared" si="668"/>
        <v>0</v>
      </c>
      <c r="R1512" s="499" t="str">
        <f t="shared" si="669"/>
        <v/>
      </c>
      <c r="T1512" s="522">
        <f t="shared" si="644"/>
        <v>0</v>
      </c>
      <c r="U1512" s="523">
        <f t="shared" si="645"/>
        <v>0</v>
      </c>
      <c r="V1512" s="522">
        <f t="shared" si="646"/>
        <v>0</v>
      </c>
      <c r="W1512" s="523">
        <f t="shared" si="647"/>
        <v>0</v>
      </c>
      <c r="X1512" s="522">
        <f t="shared" si="648"/>
        <v>0</v>
      </c>
      <c r="Y1512" s="523">
        <f t="shared" si="649"/>
        <v>0</v>
      </c>
      <c r="AA1512" s="517"/>
      <c r="AB1512" s="517" t="e">
        <f t="shared" si="670"/>
        <v>#VALUE!</v>
      </c>
      <c r="AC1512" s="524"/>
      <c r="AE1512" s="519"/>
      <c r="AF1512" s="519"/>
      <c r="AH1512" s="499" t="str">
        <f t="shared" si="650"/>
        <v/>
      </c>
    </row>
    <row r="1513" spans="1:34" x14ac:dyDescent="0.2">
      <c r="A1513" s="134"/>
      <c r="B1513" s="135" t="str">
        <f t="shared" si="671"/>
        <v/>
      </c>
      <c r="C1513" s="128" t="b">
        <f t="shared" si="664"/>
        <v>0</v>
      </c>
      <c r="D1513" s="136"/>
      <c r="E1513" s="143" t="b">
        <f t="shared" si="665"/>
        <v>0</v>
      </c>
      <c r="F1513" s="137" t="str">
        <f t="shared" si="666"/>
        <v/>
      </c>
      <c r="G1513" s="138"/>
      <c r="H1513" s="139"/>
      <c r="I1513" s="138"/>
      <c r="J1513" s="139"/>
      <c r="K1513" s="138"/>
      <c r="L1513" s="139"/>
      <c r="M1513" s="140" t="str">
        <f t="shared" si="667"/>
        <v/>
      </c>
      <c r="N1513" s="534"/>
      <c r="O1513" s="534"/>
      <c r="Q1513" s="513">
        <f t="shared" si="668"/>
        <v>0</v>
      </c>
      <c r="R1513" s="499" t="str">
        <f t="shared" si="669"/>
        <v/>
      </c>
      <c r="T1513" s="522">
        <f t="shared" si="644"/>
        <v>0</v>
      </c>
      <c r="U1513" s="523">
        <f t="shared" si="645"/>
        <v>0</v>
      </c>
      <c r="V1513" s="522">
        <f t="shared" si="646"/>
        <v>0</v>
      </c>
      <c r="W1513" s="523">
        <f t="shared" si="647"/>
        <v>0</v>
      </c>
      <c r="X1513" s="522">
        <f t="shared" si="648"/>
        <v>0</v>
      </c>
      <c r="Y1513" s="523">
        <f t="shared" si="649"/>
        <v>0</v>
      </c>
      <c r="AA1513" s="517"/>
      <c r="AB1513" s="517" t="e">
        <f t="shared" si="670"/>
        <v>#VALUE!</v>
      </c>
      <c r="AC1513" s="524"/>
      <c r="AE1513" s="519"/>
      <c r="AF1513" s="519"/>
      <c r="AH1513" s="499" t="str">
        <f t="shared" si="650"/>
        <v/>
      </c>
    </row>
    <row r="1514" spans="1:34" x14ac:dyDescent="0.2">
      <c r="A1514" s="134"/>
      <c r="B1514" s="135" t="str">
        <f t="shared" si="671"/>
        <v/>
      </c>
      <c r="C1514" s="128" t="b">
        <f t="shared" si="664"/>
        <v>0</v>
      </c>
      <c r="D1514" s="136"/>
      <c r="E1514" s="143" t="b">
        <f t="shared" si="665"/>
        <v>0</v>
      </c>
      <c r="F1514" s="137" t="str">
        <f t="shared" si="666"/>
        <v/>
      </c>
      <c r="G1514" s="138"/>
      <c r="H1514" s="139"/>
      <c r="I1514" s="138"/>
      <c r="J1514" s="139"/>
      <c r="K1514" s="138"/>
      <c r="L1514" s="139"/>
      <c r="M1514" s="140" t="str">
        <f t="shared" si="667"/>
        <v/>
      </c>
      <c r="N1514" s="534"/>
      <c r="O1514" s="534"/>
      <c r="Q1514" s="513">
        <f t="shared" si="668"/>
        <v>0</v>
      </c>
      <c r="R1514" s="499" t="str">
        <f t="shared" si="669"/>
        <v/>
      </c>
      <c r="T1514" s="522">
        <f t="shared" si="644"/>
        <v>0</v>
      </c>
      <c r="U1514" s="523">
        <f t="shared" si="645"/>
        <v>0</v>
      </c>
      <c r="V1514" s="522">
        <f t="shared" si="646"/>
        <v>0</v>
      </c>
      <c r="W1514" s="523">
        <f t="shared" si="647"/>
        <v>0</v>
      </c>
      <c r="X1514" s="522">
        <f t="shared" si="648"/>
        <v>0</v>
      </c>
      <c r="Y1514" s="523">
        <f t="shared" si="649"/>
        <v>0</v>
      </c>
      <c r="AA1514" s="517"/>
      <c r="AB1514" s="517" t="e">
        <f t="shared" si="670"/>
        <v>#VALUE!</v>
      </c>
      <c r="AC1514" s="524"/>
      <c r="AE1514" s="519"/>
      <c r="AF1514" s="519"/>
      <c r="AH1514" s="499" t="str">
        <f t="shared" si="650"/>
        <v/>
      </c>
    </row>
    <row r="1515" spans="1:34" x14ac:dyDescent="0.2">
      <c r="A1515" s="134"/>
      <c r="B1515" s="135" t="str">
        <f t="shared" si="671"/>
        <v/>
      </c>
      <c r="C1515" s="128" t="b">
        <f t="shared" si="664"/>
        <v>0</v>
      </c>
      <c r="D1515" s="136"/>
      <c r="E1515" s="143" t="b">
        <f t="shared" si="665"/>
        <v>0</v>
      </c>
      <c r="F1515" s="137" t="str">
        <f t="shared" si="666"/>
        <v/>
      </c>
      <c r="G1515" s="138"/>
      <c r="H1515" s="139"/>
      <c r="I1515" s="138"/>
      <c r="J1515" s="139"/>
      <c r="K1515" s="138"/>
      <c r="L1515" s="139"/>
      <c r="M1515" s="140" t="str">
        <f t="shared" si="667"/>
        <v/>
      </c>
      <c r="N1515" s="534"/>
      <c r="O1515" s="534"/>
      <c r="Q1515" s="513">
        <f t="shared" si="668"/>
        <v>0</v>
      </c>
      <c r="R1515" s="499" t="str">
        <f t="shared" si="669"/>
        <v/>
      </c>
      <c r="T1515" s="522">
        <f t="shared" si="644"/>
        <v>0</v>
      </c>
      <c r="U1515" s="523">
        <f t="shared" si="645"/>
        <v>0</v>
      </c>
      <c r="V1515" s="522">
        <f t="shared" si="646"/>
        <v>0</v>
      </c>
      <c r="W1515" s="523">
        <f t="shared" si="647"/>
        <v>0</v>
      </c>
      <c r="X1515" s="522">
        <f t="shared" si="648"/>
        <v>0</v>
      </c>
      <c r="Y1515" s="523">
        <f t="shared" si="649"/>
        <v>0</v>
      </c>
      <c r="AA1515" s="517"/>
      <c r="AB1515" s="517" t="e">
        <f t="shared" si="670"/>
        <v>#VALUE!</v>
      </c>
      <c r="AC1515" s="524"/>
      <c r="AE1515" s="519"/>
      <c r="AF1515" s="519"/>
      <c r="AH1515" s="499" t="str">
        <f t="shared" si="650"/>
        <v/>
      </c>
    </row>
    <row r="1516" spans="1:34" x14ac:dyDescent="0.2">
      <c r="A1516" s="134"/>
      <c r="B1516" s="135" t="str">
        <f t="shared" si="671"/>
        <v/>
      </c>
      <c r="C1516" s="128" t="b">
        <f t="shared" si="664"/>
        <v>0</v>
      </c>
      <c r="D1516" s="136"/>
      <c r="E1516" s="143" t="b">
        <f t="shared" si="665"/>
        <v>0</v>
      </c>
      <c r="F1516" s="137" t="str">
        <f t="shared" si="666"/>
        <v/>
      </c>
      <c r="G1516" s="138"/>
      <c r="H1516" s="139"/>
      <c r="I1516" s="138"/>
      <c r="J1516" s="139"/>
      <c r="K1516" s="138"/>
      <c r="L1516" s="139"/>
      <c r="M1516" s="140" t="str">
        <f t="shared" si="667"/>
        <v/>
      </c>
      <c r="N1516" s="534"/>
      <c r="O1516" s="534"/>
      <c r="Q1516" s="513">
        <f t="shared" si="668"/>
        <v>0</v>
      </c>
      <c r="R1516" s="499" t="str">
        <f t="shared" si="669"/>
        <v/>
      </c>
      <c r="T1516" s="522">
        <f t="shared" si="644"/>
        <v>0</v>
      </c>
      <c r="U1516" s="523">
        <f t="shared" si="645"/>
        <v>0</v>
      </c>
      <c r="V1516" s="522">
        <f t="shared" si="646"/>
        <v>0</v>
      </c>
      <c r="W1516" s="523">
        <f t="shared" si="647"/>
        <v>0</v>
      </c>
      <c r="X1516" s="522">
        <f t="shared" si="648"/>
        <v>0</v>
      </c>
      <c r="Y1516" s="523">
        <f t="shared" si="649"/>
        <v>0</v>
      </c>
      <c r="AA1516" s="517"/>
      <c r="AB1516" s="517" t="e">
        <f t="shared" si="670"/>
        <v>#VALUE!</v>
      </c>
      <c r="AC1516" s="524"/>
      <c r="AE1516" s="519"/>
      <c r="AF1516" s="519"/>
      <c r="AH1516" s="499" t="str">
        <f t="shared" si="650"/>
        <v/>
      </c>
    </row>
    <row r="1517" spans="1:34" x14ac:dyDescent="0.2">
      <c r="A1517" s="134"/>
      <c r="B1517" s="135" t="str">
        <f t="shared" si="671"/>
        <v/>
      </c>
      <c r="C1517" s="128" t="b">
        <f t="shared" si="664"/>
        <v>0</v>
      </c>
      <c r="D1517" s="136"/>
      <c r="E1517" s="143" t="b">
        <f t="shared" si="665"/>
        <v>0</v>
      </c>
      <c r="F1517" s="137" t="str">
        <f t="shared" si="666"/>
        <v/>
      </c>
      <c r="G1517" s="138"/>
      <c r="H1517" s="139"/>
      <c r="I1517" s="138"/>
      <c r="J1517" s="139"/>
      <c r="K1517" s="138"/>
      <c r="L1517" s="139"/>
      <c r="M1517" s="140" t="str">
        <f t="shared" si="667"/>
        <v/>
      </c>
      <c r="N1517" s="534"/>
      <c r="O1517" s="534"/>
      <c r="Q1517" s="513">
        <f t="shared" si="668"/>
        <v>0</v>
      </c>
      <c r="R1517" s="499" t="str">
        <f t="shared" si="669"/>
        <v/>
      </c>
      <c r="T1517" s="522">
        <f t="shared" si="644"/>
        <v>0</v>
      </c>
      <c r="U1517" s="523">
        <f t="shared" si="645"/>
        <v>0</v>
      </c>
      <c r="V1517" s="522">
        <f t="shared" si="646"/>
        <v>0</v>
      </c>
      <c r="W1517" s="523">
        <f t="shared" si="647"/>
        <v>0</v>
      </c>
      <c r="X1517" s="522">
        <f t="shared" si="648"/>
        <v>0</v>
      </c>
      <c r="Y1517" s="523">
        <f t="shared" si="649"/>
        <v>0</v>
      </c>
      <c r="AA1517" s="517"/>
      <c r="AB1517" s="517" t="e">
        <f t="shared" si="670"/>
        <v>#VALUE!</v>
      </c>
      <c r="AC1517" s="524"/>
      <c r="AE1517" s="519"/>
      <c r="AF1517" s="519"/>
      <c r="AH1517" s="499" t="str">
        <f t="shared" si="650"/>
        <v/>
      </c>
    </row>
    <row r="1518" spans="1:34" x14ac:dyDescent="0.2">
      <c r="A1518" s="134"/>
      <c r="B1518" s="135" t="str">
        <f t="shared" si="671"/>
        <v/>
      </c>
      <c r="C1518" s="128" t="b">
        <f t="shared" si="664"/>
        <v>0</v>
      </c>
      <c r="D1518" s="136"/>
      <c r="E1518" s="143" t="b">
        <f t="shared" si="665"/>
        <v>0</v>
      </c>
      <c r="F1518" s="137"/>
      <c r="G1518" s="138"/>
      <c r="H1518" s="139"/>
      <c r="I1518" s="138"/>
      <c r="J1518" s="139"/>
      <c r="K1518" s="138"/>
      <c r="L1518" s="139"/>
      <c r="M1518" s="140" t="str">
        <f t="shared" si="667"/>
        <v/>
      </c>
      <c r="N1518" s="534"/>
      <c r="O1518" s="534"/>
      <c r="Q1518" s="513">
        <f t="shared" si="668"/>
        <v>0</v>
      </c>
      <c r="R1518" s="499" t="str">
        <f t="shared" si="669"/>
        <v/>
      </c>
      <c r="T1518" s="522">
        <f t="shared" si="644"/>
        <v>0</v>
      </c>
      <c r="U1518" s="523">
        <f t="shared" si="645"/>
        <v>0</v>
      </c>
      <c r="V1518" s="522">
        <f t="shared" si="646"/>
        <v>0</v>
      </c>
      <c r="W1518" s="523">
        <f t="shared" si="647"/>
        <v>0</v>
      </c>
      <c r="X1518" s="522">
        <f t="shared" si="648"/>
        <v>0</v>
      </c>
      <c r="Y1518" s="523">
        <f t="shared" si="649"/>
        <v>0</v>
      </c>
      <c r="AA1518" s="517"/>
      <c r="AB1518" s="517" t="e">
        <f t="shared" si="670"/>
        <v>#VALUE!</v>
      </c>
      <c r="AC1518" s="524"/>
      <c r="AE1518" s="519"/>
      <c r="AF1518" s="519"/>
      <c r="AH1518" s="499" t="str">
        <f t="shared" si="650"/>
        <v/>
      </c>
    </row>
    <row r="1519" spans="1:34" x14ac:dyDescent="0.2">
      <c r="A1519" s="134"/>
      <c r="B1519" s="135" t="str">
        <f t="shared" si="671"/>
        <v/>
      </c>
      <c r="C1519" s="128" t="b">
        <f t="shared" si="664"/>
        <v>0</v>
      </c>
      <c r="D1519" s="136"/>
      <c r="E1519" s="143" t="b">
        <f t="shared" si="665"/>
        <v>0</v>
      </c>
      <c r="F1519" s="137" t="str">
        <f t="shared" ref="F1519:F1520" si="672">AH1519</f>
        <v/>
      </c>
      <c r="G1519" s="138"/>
      <c r="H1519" s="139"/>
      <c r="I1519" s="138"/>
      <c r="J1519" s="139"/>
      <c r="K1519" s="138"/>
      <c r="L1519" s="139"/>
      <c r="M1519" s="140" t="str">
        <f t="shared" si="667"/>
        <v/>
      </c>
      <c r="N1519" s="534"/>
      <c r="O1519" s="534"/>
      <c r="Q1519" s="513">
        <f t="shared" si="668"/>
        <v>0</v>
      </c>
      <c r="R1519" s="499" t="str">
        <f t="shared" si="669"/>
        <v/>
      </c>
      <c r="T1519" s="522">
        <f t="shared" si="644"/>
        <v>0</v>
      </c>
      <c r="U1519" s="523">
        <f t="shared" si="645"/>
        <v>0</v>
      </c>
      <c r="V1519" s="522">
        <f t="shared" si="646"/>
        <v>0</v>
      </c>
      <c r="W1519" s="523">
        <f t="shared" si="647"/>
        <v>0</v>
      </c>
      <c r="X1519" s="522">
        <f t="shared" si="648"/>
        <v>0</v>
      </c>
      <c r="Y1519" s="523">
        <f t="shared" si="649"/>
        <v>0</v>
      </c>
      <c r="AA1519" s="517"/>
      <c r="AB1519" s="517" t="e">
        <f t="shared" si="670"/>
        <v>#VALUE!</v>
      </c>
      <c r="AC1519" s="524"/>
      <c r="AE1519" s="519"/>
      <c r="AF1519" s="519"/>
      <c r="AH1519" s="499" t="str">
        <f t="shared" si="650"/>
        <v/>
      </c>
    </row>
    <row r="1520" spans="1:34" x14ac:dyDescent="0.2">
      <c r="A1520" s="134"/>
      <c r="B1520" s="135" t="str">
        <f t="shared" si="671"/>
        <v/>
      </c>
      <c r="C1520" s="128" t="b">
        <f t="shared" si="664"/>
        <v>0</v>
      </c>
      <c r="D1520" s="136"/>
      <c r="E1520" s="143" t="b">
        <f t="shared" si="665"/>
        <v>0</v>
      </c>
      <c r="F1520" s="137" t="str">
        <f t="shared" si="672"/>
        <v/>
      </c>
      <c r="G1520" s="138"/>
      <c r="H1520" s="139"/>
      <c r="I1520" s="138"/>
      <c r="J1520" s="139"/>
      <c r="K1520" s="138"/>
      <c r="L1520" s="139"/>
      <c r="M1520" s="140" t="str">
        <f t="shared" si="667"/>
        <v/>
      </c>
      <c r="N1520" s="534"/>
      <c r="O1520" s="534"/>
      <c r="Q1520" s="513">
        <f t="shared" si="668"/>
        <v>0</v>
      </c>
      <c r="R1520" s="499" t="str">
        <f t="shared" si="669"/>
        <v/>
      </c>
      <c r="T1520" s="522">
        <f t="shared" si="644"/>
        <v>0</v>
      </c>
      <c r="U1520" s="523">
        <f t="shared" si="645"/>
        <v>0</v>
      </c>
      <c r="V1520" s="522">
        <f t="shared" si="646"/>
        <v>0</v>
      </c>
      <c r="W1520" s="523">
        <f t="shared" si="647"/>
        <v>0</v>
      </c>
      <c r="X1520" s="522">
        <f t="shared" si="648"/>
        <v>0</v>
      </c>
      <c r="Y1520" s="523">
        <f t="shared" si="649"/>
        <v>0</v>
      </c>
      <c r="AA1520" s="517"/>
      <c r="AB1520" s="517" t="e">
        <f t="shared" si="670"/>
        <v>#VALUE!</v>
      </c>
      <c r="AC1520" s="524"/>
      <c r="AE1520" s="519"/>
      <c r="AF1520" s="519"/>
      <c r="AH1520" s="499" t="str">
        <f t="shared" si="650"/>
        <v/>
      </c>
    </row>
    <row r="1521" spans="1:34" ht="13.5" thickBot="1" x14ac:dyDescent="0.25">
      <c r="A1521" s="179"/>
      <c r="B1521" s="135" t="str">
        <f t="shared" si="671"/>
        <v/>
      </c>
      <c r="C1521" s="128" t="b">
        <f t="shared" si="664"/>
        <v>0</v>
      </c>
      <c r="D1521" s="180"/>
      <c r="E1521" s="143" t="b">
        <f t="shared" si="665"/>
        <v>0</v>
      </c>
      <c r="F1521" s="137"/>
      <c r="G1521" s="138"/>
      <c r="H1521" s="139"/>
      <c r="I1521" s="138"/>
      <c r="J1521" s="139"/>
      <c r="K1521" s="138"/>
      <c r="L1521" s="139"/>
      <c r="M1521" s="140" t="str">
        <f t="shared" si="667"/>
        <v/>
      </c>
      <c r="N1521" s="534"/>
      <c r="O1521" s="534"/>
      <c r="Q1521" s="513">
        <f t="shared" si="668"/>
        <v>0</v>
      </c>
      <c r="R1521" s="499" t="str">
        <f t="shared" si="669"/>
        <v/>
      </c>
      <c r="T1521" s="522">
        <f t="shared" si="644"/>
        <v>0</v>
      </c>
      <c r="U1521" s="523">
        <f t="shared" si="645"/>
        <v>0</v>
      </c>
      <c r="V1521" s="522">
        <f t="shared" si="646"/>
        <v>0</v>
      </c>
      <c r="W1521" s="523">
        <f t="shared" si="647"/>
        <v>0</v>
      </c>
      <c r="X1521" s="522">
        <f t="shared" si="648"/>
        <v>0</v>
      </c>
      <c r="Y1521" s="523">
        <f t="shared" si="649"/>
        <v>0</v>
      </c>
      <c r="AA1521" s="517"/>
      <c r="AB1521" s="517" t="e">
        <f t="shared" si="670"/>
        <v>#VALUE!</v>
      </c>
      <c r="AC1521" s="524" t="s">
        <v>193</v>
      </c>
      <c r="AE1521" s="519"/>
      <c r="AF1521" s="519"/>
      <c r="AH1521" s="499" t="str">
        <f t="shared" si="650"/>
        <v/>
      </c>
    </row>
    <row r="1522" spans="1:34" ht="14.25" thickTop="1" thickBot="1" x14ac:dyDescent="0.25">
      <c r="A1522" s="170"/>
      <c r="B1522" s="171"/>
      <c r="C1522" s="172"/>
      <c r="D1522" s="173"/>
      <c r="E1522" s="173"/>
      <c r="F1522" s="174"/>
      <c r="G1522" s="175"/>
      <c r="H1522" s="175"/>
      <c r="I1522" s="175"/>
      <c r="J1522" s="175"/>
      <c r="K1522" s="175"/>
      <c r="L1522" s="175"/>
      <c r="M1522" s="176" t="str">
        <f>IF(SUM(G1522:L1522)&gt;0.00001,M1521+G1522-H1522+K1522-L1522,"")</f>
        <v/>
      </c>
      <c r="N1522" s="534"/>
      <c r="O1522" s="534"/>
    </row>
    <row r="1523" spans="1:34" ht="13.5" thickTop="1" x14ac:dyDescent="0.2">
      <c r="A1523" s="702" t="s">
        <v>15</v>
      </c>
      <c r="B1523" s="703"/>
      <c r="C1523" s="703"/>
      <c r="D1523" s="703"/>
      <c r="E1523" s="703"/>
      <c r="F1523" s="703"/>
      <c r="G1523" s="708" t="s">
        <v>9</v>
      </c>
      <c r="H1523" s="708"/>
      <c r="I1523" s="697" t="str">
        <f>I8</f>
        <v>BANCA XXXX</v>
      </c>
      <c r="J1523" s="698"/>
      <c r="K1523" s="696" t="str">
        <f>K8</f>
        <v>BANCA Agricola pop</v>
      </c>
      <c r="L1523" s="696"/>
      <c r="M1523" s="692" t="s">
        <v>7</v>
      </c>
      <c r="N1523" s="505"/>
      <c r="O1523" s="505"/>
    </row>
    <row r="1524" spans="1:34" x14ac:dyDescent="0.2">
      <c r="A1524" s="704"/>
      <c r="B1524" s="705"/>
      <c r="C1524" s="705"/>
      <c r="D1524" s="705"/>
      <c r="E1524" s="705"/>
      <c r="F1524" s="705"/>
      <c r="G1524" s="152" t="s">
        <v>2</v>
      </c>
      <c r="H1524" s="152" t="s">
        <v>3</v>
      </c>
      <c r="I1524" s="152" t="s">
        <v>2</v>
      </c>
      <c r="J1524" s="152" t="s">
        <v>3</v>
      </c>
      <c r="K1524" s="152" t="s">
        <v>2</v>
      </c>
      <c r="L1524" s="152" t="s">
        <v>3</v>
      </c>
      <c r="M1524" s="693"/>
      <c r="N1524" s="505"/>
      <c r="O1524" s="505"/>
    </row>
    <row r="1525" spans="1:34" x14ac:dyDescent="0.2">
      <c r="A1525" s="694" t="s">
        <v>12</v>
      </c>
      <c r="B1525" s="695"/>
      <c r="C1525" s="695"/>
      <c r="D1525" s="695"/>
      <c r="E1525" s="695"/>
      <c r="F1525" s="695"/>
      <c r="G1525" s="153">
        <f t="shared" ref="G1525:L1525" si="673">SUM(G1496:G1521)</f>
        <v>0</v>
      </c>
      <c r="H1525" s="153">
        <f t="shared" si="673"/>
        <v>0</v>
      </c>
      <c r="I1525" s="153">
        <f t="shared" si="673"/>
        <v>0</v>
      </c>
      <c r="J1525" s="153">
        <f t="shared" si="673"/>
        <v>0</v>
      </c>
      <c r="K1525" s="153">
        <f t="shared" si="673"/>
        <v>0</v>
      </c>
      <c r="L1525" s="153">
        <f t="shared" si="673"/>
        <v>0</v>
      </c>
      <c r="M1525" s="154">
        <f>G1525-H1525+I1525-J1525+K1525-L1525</f>
        <v>0</v>
      </c>
      <c r="N1525" s="534"/>
      <c r="O1525" s="534"/>
    </row>
    <row r="1526" spans="1:34" x14ac:dyDescent="0.2">
      <c r="A1526" s="694" t="s">
        <v>14</v>
      </c>
      <c r="B1526" s="695"/>
      <c r="C1526" s="695"/>
      <c r="D1526" s="695"/>
      <c r="E1526" s="695"/>
      <c r="F1526" s="695"/>
      <c r="G1526" s="153">
        <f t="shared" ref="G1526:M1526" si="674">G1494</f>
        <v>434.24</v>
      </c>
      <c r="H1526" s="153">
        <f t="shared" si="674"/>
        <v>0</v>
      </c>
      <c r="I1526" s="153">
        <f t="shared" si="674"/>
        <v>17740.45</v>
      </c>
      <c r="J1526" s="153">
        <f t="shared" si="674"/>
        <v>29.94</v>
      </c>
      <c r="K1526" s="153">
        <f t="shared" si="674"/>
        <v>95.99</v>
      </c>
      <c r="L1526" s="153">
        <f t="shared" si="674"/>
        <v>0</v>
      </c>
      <c r="M1526" s="154">
        <f t="shared" si="674"/>
        <v>18240.740000000005</v>
      </c>
      <c r="N1526" s="534"/>
      <c r="O1526" s="534"/>
    </row>
    <row r="1527" spans="1:34" x14ac:dyDescent="0.2">
      <c r="A1527" s="700" t="s">
        <v>13</v>
      </c>
      <c r="B1527" s="701"/>
      <c r="C1527" s="701"/>
      <c r="D1527" s="701"/>
      <c r="E1527" s="701"/>
      <c r="F1527" s="701"/>
      <c r="G1527" s="153">
        <f t="shared" ref="G1527:M1527" si="675">G1525+G1526</f>
        <v>434.24</v>
      </c>
      <c r="H1527" s="153">
        <f t="shared" si="675"/>
        <v>0</v>
      </c>
      <c r="I1527" s="153">
        <f t="shared" si="675"/>
        <v>17740.45</v>
      </c>
      <c r="J1527" s="153">
        <f t="shared" si="675"/>
        <v>29.94</v>
      </c>
      <c r="K1527" s="153">
        <f t="shared" si="675"/>
        <v>95.99</v>
      </c>
      <c r="L1527" s="153">
        <f t="shared" si="675"/>
        <v>0</v>
      </c>
      <c r="M1527" s="154">
        <f t="shared" si="675"/>
        <v>18240.740000000005</v>
      </c>
      <c r="N1527" s="534"/>
      <c r="O1527" s="534"/>
    </row>
    <row r="1528" spans="1:34" ht="13.5" thickBot="1" x14ac:dyDescent="0.25">
      <c r="A1528" s="706" t="s">
        <v>16</v>
      </c>
      <c r="B1528" s="707"/>
      <c r="C1528" s="707"/>
      <c r="D1528" s="707"/>
      <c r="E1528" s="707"/>
      <c r="F1528" s="707"/>
      <c r="G1528" s="699">
        <f>G1527-H1527</f>
        <v>434.24</v>
      </c>
      <c r="H1528" s="699"/>
      <c r="I1528" s="699">
        <f>I1527-J1527</f>
        <v>17710.510000000002</v>
      </c>
      <c r="J1528" s="699"/>
      <c r="K1528" s="699">
        <f>K1527-L1527</f>
        <v>95.99</v>
      </c>
      <c r="L1528" s="699"/>
      <c r="M1528" s="155">
        <f>G1528+I1528+K1528</f>
        <v>18240.740000000005</v>
      </c>
      <c r="N1528" s="536"/>
      <c r="O1528" s="536"/>
    </row>
    <row r="1529" spans="1:34" ht="13.5" thickTop="1" x14ac:dyDescent="0.2">
      <c r="A1529" s="160"/>
      <c r="B1529" s="156" t="str">
        <f>IF(Q1529&gt;0.00001,B1521+1,"")</f>
        <v/>
      </c>
      <c r="C1529" s="128" t="b">
        <f t="shared" ref="C1529:C1554" si="676">IF(G1529+I1529+K1529&gt;0,"e",IF(H1529+J1529+L1529&gt;0,"u",IF(G1529+H1529+I1529+J1529+K1529+L1529&lt;0,"")))</f>
        <v>0</v>
      </c>
      <c r="D1529" s="161"/>
      <c r="E1529" s="143" t="b">
        <f t="shared" ref="E1529:E1554" si="677">IF(Q1529&gt;0.0001,1)</f>
        <v>0</v>
      </c>
      <c r="F1529" s="137" t="str">
        <f t="shared" ref="F1529:F1554" si="678">AH1529</f>
        <v/>
      </c>
      <c r="G1529" s="157"/>
      <c r="H1529" s="158"/>
      <c r="I1529" s="157"/>
      <c r="J1529" s="158"/>
      <c r="K1529" s="157"/>
      <c r="L1529" s="158"/>
      <c r="M1529" s="159" t="str">
        <f t="shared" ref="M1529:M1554" si="679">IF(SUM(G1529:L1529)&gt;0.00001,M1528+G1529-H1529+I1529-J1529+K1529-L1529,"")</f>
        <v/>
      </c>
      <c r="N1529" s="534"/>
      <c r="O1529" s="534"/>
      <c r="Q1529" s="513">
        <f t="shared" ref="Q1529:Q1554" si="680">SUM(G1529:L1529)</f>
        <v>0</v>
      </c>
      <c r="R1529" s="499" t="str">
        <f t="shared" ref="R1529:R1554" si="681">LEFT(F1529,2)</f>
        <v/>
      </c>
      <c r="T1529" s="522">
        <f t="shared" ref="T1529:T1592" si="682">IF(R1529="ee",G1529,IF(R1529="-u",G1529,IF(R1529="",G1529,IF(R1529="ra",G1529,IF(R1529="pr",G1529,"")))))</f>
        <v>0</v>
      </c>
      <c r="U1529" s="523">
        <f t="shared" ref="U1529:U1592" si="683">IF(R1529="uu",H1529,IF(R1529="-e",H1529,IF(R1529="",H1529,IF(R1529="rp",H1529,IF(R1529="ve",H1529,"")))))</f>
        <v>0</v>
      </c>
      <c r="V1529" s="522">
        <f t="shared" ref="V1529:V1592" si="684">IF(R1529="ee",I1529,IF(R1529="-u",I1529,IF(R1529="",I1529,IF(R1529="ra",I1529,IF(R1529="ve",I1529,"")))))</f>
        <v>0</v>
      </c>
      <c r="W1529" s="523">
        <f t="shared" ref="W1529:W1592" si="685">IF(R1529="uu",J1529,IF(R1529="-e",J1529,IF(R1529="",J1529,IF(R1529="rp",J1529,IF(R1529="pr",J1529,"")))))</f>
        <v>0</v>
      </c>
      <c r="X1529" s="522">
        <f t="shared" ref="X1529:X1592" si="686">IF(R1529="ee",K1529,IF(R1529="-u",K1529,IF(R1529="",K1529,IF(R1529="ra",K1529,IF(R1529="ve",K1529,"")))))</f>
        <v>0</v>
      </c>
      <c r="Y1529" s="523">
        <f t="shared" ref="Y1529:Y1592" si="687">IF(R1529="uu",L1529,IF(R1529="-e",L1529,IF(R1529="",L1529,IF(R1529="rp",L1529,IF(R1529="pr",L1529,"")))))</f>
        <v>0</v>
      </c>
      <c r="AA1529" s="517"/>
      <c r="AB1529" s="517" t="e">
        <f t="shared" ref="AB1529:AB1554" si="688">$AA$11+M1529</f>
        <v>#VALUE!</v>
      </c>
      <c r="AC1529" s="524"/>
      <c r="AE1529" s="519"/>
      <c r="AF1529" s="519"/>
      <c r="AH1529" s="499" t="str">
        <f t="shared" ref="AH1529:AH1592" si="689">LEFT($AC1529,4)</f>
        <v/>
      </c>
    </row>
    <row r="1530" spans="1:34" x14ac:dyDescent="0.2">
      <c r="A1530" s="134"/>
      <c r="B1530" s="135" t="str">
        <f t="shared" ref="B1530:B1554" si="690">IF(Q1530&gt;0.00001,B1529+1,"")</f>
        <v/>
      </c>
      <c r="C1530" s="128" t="b">
        <f t="shared" si="676"/>
        <v>0</v>
      </c>
      <c r="D1530" s="136"/>
      <c r="E1530" s="143" t="b">
        <f t="shared" si="677"/>
        <v>0</v>
      </c>
      <c r="F1530" s="137" t="str">
        <f t="shared" si="678"/>
        <v/>
      </c>
      <c r="G1530" s="138"/>
      <c r="H1530" s="139"/>
      <c r="I1530" s="138"/>
      <c r="J1530" s="139"/>
      <c r="K1530" s="138"/>
      <c r="L1530" s="139"/>
      <c r="M1530" s="140" t="str">
        <f t="shared" si="679"/>
        <v/>
      </c>
      <c r="N1530" s="534"/>
      <c r="O1530" s="534"/>
      <c r="Q1530" s="513">
        <f t="shared" si="680"/>
        <v>0</v>
      </c>
      <c r="R1530" s="499" t="str">
        <f t="shared" si="681"/>
        <v/>
      </c>
      <c r="T1530" s="522">
        <f t="shared" si="682"/>
        <v>0</v>
      </c>
      <c r="U1530" s="523">
        <f t="shared" si="683"/>
        <v>0</v>
      </c>
      <c r="V1530" s="522">
        <f t="shared" si="684"/>
        <v>0</v>
      </c>
      <c r="W1530" s="523">
        <f t="shared" si="685"/>
        <v>0</v>
      </c>
      <c r="X1530" s="522">
        <f t="shared" si="686"/>
        <v>0</v>
      </c>
      <c r="Y1530" s="523">
        <f t="shared" si="687"/>
        <v>0</v>
      </c>
      <c r="AA1530" s="517"/>
      <c r="AB1530" s="517" t="e">
        <f t="shared" si="688"/>
        <v>#VALUE!</v>
      </c>
      <c r="AC1530" s="524"/>
      <c r="AE1530" s="519"/>
      <c r="AF1530" s="519"/>
      <c r="AH1530" s="499" t="str">
        <f t="shared" si="689"/>
        <v/>
      </c>
    </row>
    <row r="1531" spans="1:34" x14ac:dyDescent="0.2">
      <c r="A1531" s="134"/>
      <c r="B1531" s="135" t="str">
        <f t="shared" si="690"/>
        <v/>
      </c>
      <c r="C1531" s="128" t="b">
        <f t="shared" si="676"/>
        <v>0</v>
      </c>
      <c r="D1531" s="136"/>
      <c r="E1531" s="143" t="b">
        <f t="shared" si="677"/>
        <v>0</v>
      </c>
      <c r="F1531" s="137" t="str">
        <f t="shared" si="678"/>
        <v/>
      </c>
      <c r="G1531" s="138"/>
      <c r="H1531" s="139"/>
      <c r="I1531" s="138"/>
      <c r="J1531" s="139"/>
      <c r="K1531" s="138"/>
      <c r="L1531" s="139"/>
      <c r="M1531" s="140" t="str">
        <f t="shared" si="679"/>
        <v/>
      </c>
      <c r="N1531" s="534"/>
      <c r="O1531" s="534"/>
      <c r="Q1531" s="513">
        <f t="shared" si="680"/>
        <v>0</v>
      </c>
      <c r="R1531" s="499" t="str">
        <f t="shared" si="681"/>
        <v/>
      </c>
      <c r="T1531" s="522">
        <f t="shared" si="682"/>
        <v>0</v>
      </c>
      <c r="U1531" s="523">
        <f t="shared" si="683"/>
        <v>0</v>
      </c>
      <c r="V1531" s="522">
        <f t="shared" si="684"/>
        <v>0</v>
      </c>
      <c r="W1531" s="523">
        <f t="shared" si="685"/>
        <v>0</v>
      </c>
      <c r="X1531" s="522">
        <f t="shared" si="686"/>
        <v>0</v>
      </c>
      <c r="Y1531" s="523">
        <f t="shared" si="687"/>
        <v>0</v>
      </c>
      <c r="AA1531" s="517"/>
      <c r="AB1531" s="517" t="e">
        <f t="shared" si="688"/>
        <v>#VALUE!</v>
      </c>
      <c r="AC1531" s="524"/>
      <c r="AE1531" s="519"/>
      <c r="AF1531" s="519"/>
      <c r="AH1531" s="499" t="str">
        <f t="shared" si="689"/>
        <v/>
      </c>
    </row>
    <row r="1532" spans="1:34" x14ac:dyDescent="0.2">
      <c r="A1532" s="134"/>
      <c r="B1532" s="135" t="str">
        <f t="shared" si="690"/>
        <v/>
      </c>
      <c r="C1532" s="128" t="b">
        <f t="shared" si="676"/>
        <v>0</v>
      </c>
      <c r="D1532" s="136"/>
      <c r="E1532" s="143" t="b">
        <f t="shared" si="677"/>
        <v>0</v>
      </c>
      <c r="F1532" s="137" t="str">
        <f t="shared" si="678"/>
        <v/>
      </c>
      <c r="G1532" s="138"/>
      <c r="H1532" s="139"/>
      <c r="I1532" s="138"/>
      <c r="J1532" s="139"/>
      <c r="K1532" s="138"/>
      <c r="L1532" s="139"/>
      <c r="M1532" s="140" t="str">
        <f t="shared" si="679"/>
        <v/>
      </c>
      <c r="N1532" s="534"/>
      <c r="O1532" s="534"/>
      <c r="Q1532" s="513">
        <f t="shared" si="680"/>
        <v>0</v>
      </c>
      <c r="R1532" s="499" t="str">
        <f t="shared" si="681"/>
        <v/>
      </c>
      <c r="T1532" s="522">
        <f t="shared" si="682"/>
        <v>0</v>
      </c>
      <c r="U1532" s="523">
        <f t="shared" si="683"/>
        <v>0</v>
      </c>
      <c r="V1532" s="522">
        <f t="shared" si="684"/>
        <v>0</v>
      </c>
      <c r="W1532" s="523">
        <f t="shared" si="685"/>
        <v>0</v>
      </c>
      <c r="X1532" s="522">
        <f t="shared" si="686"/>
        <v>0</v>
      </c>
      <c r="Y1532" s="523">
        <f t="shared" si="687"/>
        <v>0</v>
      </c>
      <c r="AA1532" s="517"/>
      <c r="AB1532" s="517" t="e">
        <f t="shared" si="688"/>
        <v>#VALUE!</v>
      </c>
      <c r="AC1532" s="524"/>
      <c r="AE1532" s="519"/>
      <c r="AF1532" s="519"/>
      <c r="AH1532" s="499" t="str">
        <f t="shared" si="689"/>
        <v/>
      </c>
    </row>
    <row r="1533" spans="1:34" x14ac:dyDescent="0.2">
      <c r="A1533" s="134"/>
      <c r="B1533" s="135" t="str">
        <f t="shared" si="690"/>
        <v/>
      </c>
      <c r="C1533" s="128" t="b">
        <f t="shared" si="676"/>
        <v>0</v>
      </c>
      <c r="D1533" s="136"/>
      <c r="E1533" s="143" t="b">
        <f t="shared" si="677"/>
        <v>0</v>
      </c>
      <c r="F1533" s="137" t="str">
        <f t="shared" si="678"/>
        <v/>
      </c>
      <c r="G1533" s="138"/>
      <c r="H1533" s="139"/>
      <c r="I1533" s="138"/>
      <c r="J1533" s="139"/>
      <c r="K1533" s="138"/>
      <c r="L1533" s="139"/>
      <c r="M1533" s="140" t="str">
        <f t="shared" si="679"/>
        <v/>
      </c>
      <c r="N1533" s="534"/>
      <c r="O1533" s="534"/>
      <c r="Q1533" s="513">
        <f t="shared" si="680"/>
        <v>0</v>
      </c>
      <c r="R1533" s="499" t="str">
        <f t="shared" si="681"/>
        <v/>
      </c>
      <c r="T1533" s="522">
        <f t="shared" si="682"/>
        <v>0</v>
      </c>
      <c r="U1533" s="523">
        <f t="shared" si="683"/>
        <v>0</v>
      </c>
      <c r="V1533" s="522">
        <f t="shared" si="684"/>
        <v>0</v>
      </c>
      <c r="W1533" s="523">
        <f t="shared" si="685"/>
        <v>0</v>
      </c>
      <c r="X1533" s="522">
        <f t="shared" si="686"/>
        <v>0</v>
      </c>
      <c r="Y1533" s="523">
        <f t="shared" si="687"/>
        <v>0</v>
      </c>
      <c r="AA1533" s="517"/>
      <c r="AB1533" s="517" t="e">
        <f t="shared" si="688"/>
        <v>#VALUE!</v>
      </c>
      <c r="AC1533" s="524"/>
      <c r="AE1533" s="519"/>
      <c r="AF1533" s="519"/>
      <c r="AH1533" s="499" t="str">
        <f t="shared" si="689"/>
        <v/>
      </c>
    </row>
    <row r="1534" spans="1:34" x14ac:dyDescent="0.2">
      <c r="A1534" s="134"/>
      <c r="B1534" s="135" t="str">
        <f t="shared" si="690"/>
        <v/>
      </c>
      <c r="C1534" s="128" t="b">
        <f t="shared" si="676"/>
        <v>0</v>
      </c>
      <c r="D1534" s="136"/>
      <c r="E1534" s="143" t="b">
        <f t="shared" si="677"/>
        <v>0</v>
      </c>
      <c r="F1534" s="137" t="str">
        <f t="shared" si="678"/>
        <v/>
      </c>
      <c r="G1534" s="138"/>
      <c r="H1534" s="139"/>
      <c r="I1534" s="138"/>
      <c r="J1534" s="139"/>
      <c r="K1534" s="138"/>
      <c r="L1534" s="139"/>
      <c r="M1534" s="140" t="str">
        <f t="shared" si="679"/>
        <v/>
      </c>
      <c r="N1534" s="534"/>
      <c r="O1534" s="534"/>
      <c r="Q1534" s="513">
        <f t="shared" si="680"/>
        <v>0</v>
      </c>
      <c r="R1534" s="499" t="str">
        <f t="shared" si="681"/>
        <v/>
      </c>
      <c r="T1534" s="522">
        <f t="shared" si="682"/>
        <v>0</v>
      </c>
      <c r="U1534" s="523">
        <f t="shared" si="683"/>
        <v>0</v>
      </c>
      <c r="V1534" s="522">
        <f t="shared" si="684"/>
        <v>0</v>
      </c>
      <c r="W1534" s="523">
        <f t="shared" si="685"/>
        <v>0</v>
      </c>
      <c r="X1534" s="522">
        <f t="shared" si="686"/>
        <v>0</v>
      </c>
      <c r="Y1534" s="523">
        <f t="shared" si="687"/>
        <v>0</v>
      </c>
      <c r="AA1534" s="517"/>
      <c r="AB1534" s="517" t="e">
        <f t="shared" si="688"/>
        <v>#VALUE!</v>
      </c>
      <c r="AC1534" s="524"/>
      <c r="AE1534" s="519"/>
      <c r="AF1534" s="519"/>
      <c r="AH1534" s="499" t="str">
        <f t="shared" si="689"/>
        <v/>
      </c>
    </row>
    <row r="1535" spans="1:34" x14ac:dyDescent="0.2">
      <c r="A1535" s="134"/>
      <c r="B1535" s="135" t="str">
        <f t="shared" si="690"/>
        <v/>
      </c>
      <c r="C1535" s="128" t="b">
        <f t="shared" si="676"/>
        <v>0</v>
      </c>
      <c r="D1535" s="136"/>
      <c r="E1535" s="143" t="b">
        <f t="shared" si="677"/>
        <v>0</v>
      </c>
      <c r="F1535" s="137" t="str">
        <f t="shared" si="678"/>
        <v/>
      </c>
      <c r="G1535" s="138"/>
      <c r="H1535" s="139"/>
      <c r="I1535" s="138"/>
      <c r="J1535" s="139"/>
      <c r="K1535" s="138"/>
      <c r="L1535" s="139"/>
      <c r="M1535" s="140" t="str">
        <f t="shared" si="679"/>
        <v/>
      </c>
      <c r="N1535" s="534"/>
      <c r="O1535" s="534"/>
      <c r="Q1535" s="513">
        <f t="shared" si="680"/>
        <v>0</v>
      </c>
      <c r="R1535" s="499" t="str">
        <f t="shared" si="681"/>
        <v/>
      </c>
      <c r="T1535" s="522">
        <f t="shared" si="682"/>
        <v>0</v>
      </c>
      <c r="U1535" s="523">
        <f t="shared" si="683"/>
        <v>0</v>
      </c>
      <c r="V1535" s="522">
        <f t="shared" si="684"/>
        <v>0</v>
      </c>
      <c r="W1535" s="523">
        <f t="shared" si="685"/>
        <v>0</v>
      </c>
      <c r="X1535" s="522">
        <f t="shared" si="686"/>
        <v>0</v>
      </c>
      <c r="Y1535" s="523">
        <f t="shared" si="687"/>
        <v>0</v>
      </c>
      <c r="AA1535" s="517"/>
      <c r="AB1535" s="517" t="e">
        <f t="shared" si="688"/>
        <v>#VALUE!</v>
      </c>
      <c r="AC1535" s="524"/>
      <c r="AE1535" s="519"/>
      <c r="AF1535" s="519"/>
      <c r="AH1535" s="499" t="str">
        <f t="shared" si="689"/>
        <v/>
      </c>
    </row>
    <row r="1536" spans="1:34" x14ac:dyDescent="0.2">
      <c r="A1536" s="134"/>
      <c r="B1536" s="135" t="str">
        <f t="shared" si="690"/>
        <v/>
      </c>
      <c r="C1536" s="128" t="b">
        <f t="shared" si="676"/>
        <v>0</v>
      </c>
      <c r="D1536" s="136"/>
      <c r="E1536" s="143" t="b">
        <f t="shared" si="677"/>
        <v>0</v>
      </c>
      <c r="F1536" s="137" t="str">
        <f t="shared" si="678"/>
        <v/>
      </c>
      <c r="G1536" s="138"/>
      <c r="H1536" s="139"/>
      <c r="I1536" s="138"/>
      <c r="J1536" s="139"/>
      <c r="K1536" s="138"/>
      <c r="L1536" s="139"/>
      <c r="M1536" s="140" t="str">
        <f t="shared" si="679"/>
        <v/>
      </c>
      <c r="N1536" s="534"/>
      <c r="O1536" s="534"/>
      <c r="Q1536" s="513">
        <f t="shared" si="680"/>
        <v>0</v>
      </c>
      <c r="R1536" s="499" t="str">
        <f t="shared" si="681"/>
        <v/>
      </c>
      <c r="T1536" s="522">
        <f t="shared" si="682"/>
        <v>0</v>
      </c>
      <c r="U1536" s="523">
        <f t="shared" si="683"/>
        <v>0</v>
      </c>
      <c r="V1536" s="522">
        <f t="shared" si="684"/>
        <v>0</v>
      </c>
      <c r="W1536" s="523">
        <f t="shared" si="685"/>
        <v>0</v>
      </c>
      <c r="X1536" s="522">
        <f t="shared" si="686"/>
        <v>0</v>
      </c>
      <c r="Y1536" s="523">
        <f t="shared" si="687"/>
        <v>0</v>
      </c>
      <c r="AA1536" s="517"/>
      <c r="AB1536" s="517" t="e">
        <f t="shared" si="688"/>
        <v>#VALUE!</v>
      </c>
      <c r="AC1536" s="524"/>
      <c r="AE1536" s="519"/>
      <c r="AF1536" s="519"/>
      <c r="AH1536" s="499" t="str">
        <f t="shared" si="689"/>
        <v/>
      </c>
    </row>
    <row r="1537" spans="1:34" x14ac:dyDescent="0.2">
      <c r="A1537" s="134"/>
      <c r="B1537" s="135" t="str">
        <f t="shared" si="690"/>
        <v/>
      </c>
      <c r="C1537" s="128" t="b">
        <f t="shared" si="676"/>
        <v>0</v>
      </c>
      <c r="D1537" s="136"/>
      <c r="E1537" s="143" t="b">
        <f t="shared" si="677"/>
        <v>0</v>
      </c>
      <c r="F1537" s="137" t="str">
        <f t="shared" si="678"/>
        <v/>
      </c>
      <c r="G1537" s="138"/>
      <c r="H1537" s="139"/>
      <c r="I1537" s="138"/>
      <c r="J1537" s="139"/>
      <c r="K1537" s="138"/>
      <c r="L1537" s="139"/>
      <c r="M1537" s="140" t="str">
        <f t="shared" si="679"/>
        <v/>
      </c>
      <c r="N1537" s="534"/>
      <c r="O1537" s="534"/>
      <c r="Q1537" s="513">
        <f t="shared" si="680"/>
        <v>0</v>
      </c>
      <c r="R1537" s="499" t="str">
        <f t="shared" si="681"/>
        <v/>
      </c>
      <c r="T1537" s="522">
        <f t="shared" si="682"/>
        <v>0</v>
      </c>
      <c r="U1537" s="523">
        <f t="shared" si="683"/>
        <v>0</v>
      </c>
      <c r="V1537" s="522">
        <f t="shared" si="684"/>
        <v>0</v>
      </c>
      <c r="W1537" s="523">
        <f t="shared" si="685"/>
        <v>0</v>
      </c>
      <c r="X1537" s="522">
        <f t="shared" si="686"/>
        <v>0</v>
      </c>
      <c r="Y1537" s="523">
        <f t="shared" si="687"/>
        <v>0</v>
      </c>
      <c r="AA1537" s="517"/>
      <c r="AB1537" s="517" t="e">
        <f t="shared" si="688"/>
        <v>#VALUE!</v>
      </c>
      <c r="AC1537" s="524"/>
      <c r="AE1537" s="519"/>
      <c r="AF1537" s="519"/>
      <c r="AH1537" s="499" t="str">
        <f t="shared" si="689"/>
        <v/>
      </c>
    </row>
    <row r="1538" spans="1:34" x14ac:dyDescent="0.2">
      <c r="A1538" s="134"/>
      <c r="B1538" s="135" t="str">
        <f t="shared" si="690"/>
        <v/>
      </c>
      <c r="C1538" s="128" t="b">
        <f t="shared" si="676"/>
        <v>0</v>
      </c>
      <c r="D1538" s="136"/>
      <c r="E1538" s="143" t="b">
        <f t="shared" si="677"/>
        <v>0</v>
      </c>
      <c r="F1538" s="137" t="str">
        <f t="shared" si="678"/>
        <v/>
      </c>
      <c r="G1538" s="138"/>
      <c r="H1538" s="139"/>
      <c r="I1538" s="138"/>
      <c r="J1538" s="139"/>
      <c r="K1538" s="138"/>
      <c r="L1538" s="139"/>
      <c r="M1538" s="140" t="str">
        <f t="shared" si="679"/>
        <v/>
      </c>
      <c r="N1538" s="534"/>
      <c r="O1538" s="534"/>
      <c r="Q1538" s="513">
        <f t="shared" si="680"/>
        <v>0</v>
      </c>
      <c r="R1538" s="499" t="str">
        <f t="shared" si="681"/>
        <v/>
      </c>
      <c r="T1538" s="522">
        <f t="shared" si="682"/>
        <v>0</v>
      </c>
      <c r="U1538" s="523">
        <f t="shared" si="683"/>
        <v>0</v>
      </c>
      <c r="V1538" s="522">
        <f t="shared" si="684"/>
        <v>0</v>
      </c>
      <c r="W1538" s="523">
        <f t="shared" si="685"/>
        <v>0</v>
      </c>
      <c r="X1538" s="522">
        <f t="shared" si="686"/>
        <v>0</v>
      </c>
      <c r="Y1538" s="523">
        <f t="shared" si="687"/>
        <v>0</v>
      </c>
      <c r="AA1538" s="517"/>
      <c r="AB1538" s="517" t="e">
        <f t="shared" si="688"/>
        <v>#VALUE!</v>
      </c>
      <c r="AC1538" s="524"/>
      <c r="AE1538" s="519"/>
      <c r="AF1538" s="519"/>
      <c r="AH1538" s="499" t="str">
        <f t="shared" si="689"/>
        <v/>
      </c>
    </row>
    <row r="1539" spans="1:34" x14ac:dyDescent="0.2">
      <c r="A1539" s="134"/>
      <c r="B1539" s="135" t="str">
        <f t="shared" si="690"/>
        <v/>
      </c>
      <c r="C1539" s="128" t="b">
        <f t="shared" si="676"/>
        <v>0</v>
      </c>
      <c r="D1539" s="136"/>
      <c r="E1539" s="143" t="b">
        <f t="shared" si="677"/>
        <v>0</v>
      </c>
      <c r="F1539" s="137" t="str">
        <f t="shared" si="678"/>
        <v/>
      </c>
      <c r="G1539" s="138"/>
      <c r="H1539" s="139"/>
      <c r="I1539" s="138"/>
      <c r="J1539" s="139"/>
      <c r="K1539" s="138"/>
      <c r="L1539" s="139"/>
      <c r="M1539" s="140" t="str">
        <f t="shared" si="679"/>
        <v/>
      </c>
      <c r="N1539" s="534"/>
      <c r="O1539" s="534"/>
      <c r="Q1539" s="513">
        <f t="shared" si="680"/>
        <v>0</v>
      </c>
      <c r="R1539" s="499" t="str">
        <f t="shared" si="681"/>
        <v/>
      </c>
      <c r="T1539" s="522">
        <f t="shared" si="682"/>
        <v>0</v>
      </c>
      <c r="U1539" s="523">
        <f t="shared" si="683"/>
        <v>0</v>
      </c>
      <c r="V1539" s="522">
        <f t="shared" si="684"/>
        <v>0</v>
      </c>
      <c r="W1539" s="523">
        <f t="shared" si="685"/>
        <v>0</v>
      </c>
      <c r="X1539" s="522">
        <f t="shared" si="686"/>
        <v>0</v>
      </c>
      <c r="Y1539" s="523">
        <f t="shared" si="687"/>
        <v>0</v>
      </c>
      <c r="AA1539" s="517"/>
      <c r="AB1539" s="517" t="e">
        <f t="shared" si="688"/>
        <v>#VALUE!</v>
      </c>
      <c r="AC1539" s="524"/>
      <c r="AE1539" s="519"/>
      <c r="AF1539" s="519"/>
      <c r="AH1539" s="499" t="str">
        <f t="shared" si="689"/>
        <v/>
      </c>
    </row>
    <row r="1540" spans="1:34" x14ac:dyDescent="0.2">
      <c r="A1540" s="134"/>
      <c r="B1540" s="135" t="str">
        <f t="shared" si="690"/>
        <v/>
      </c>
      <c r="C1540" s="128" t="b">
        <f t="shared" si="676"/>
        <v>0</v>
      </c>
      <c r="D1540" s="136"/>
      <c r="E1540" s="143" t="b">
        <f t="shared" si="677"/>
        <v>0</v>
      </c>
      <c r="F1540" s="137" t="str">
        <f t="shared" si="678"/>
        <v/>
      </c>
      <c r="G1540" s="138"/>
      <c r="H1540" s="139"/>
      <c r="I1540" s="138"/>
      <c r="J1540" s="139"/>
      <c r="K1540" s="138"/>
      <c r="L1540" s="139"/>
      <c r="M1540" s="140" t="str">
        <f t="shared" si="679"/>
        <v/>
      </c>
      <c r="N1540" s="534"/>
      <c r="O1540" s="534"/>
      <c r="Q1540" s="513">
        <f t="shared" si="680"/>
        <v>0</v>
      </c>
      <c r="R1540" s="499" t="str">
        <f t="shared" si="681"/>
        <v/>
      </c>
      <c r="T1540" s="522">
        <f t="shared" si="682"/>
        <v>0</v>
      </c>
      <c r="U1540" s="523">
        <f t="shared" si="683"/>
        <v>0</v>
      </c>
      <c r="V1540" s="522">
        <f t="shared" si="684"/>
        <v>0</v>
      </c>
      <c r="W1540" s="523">
        <f t="shared" si="685"/>
        <v>0</v>
      </c>
      <c r="X1540" s="522">
        <f t="shared" si="686"/>
        <v>0</v>
      </c>
      <c r="Y1540" s="523">
        <f t="shared" si="687"/>
        <v>0</v>
      </c>
      <c r="AA1540" s="517"/>
      <c r="AB1540" s="517" t="e">
        <f t="shared" si="688"/>
        <v>#VALUE!</v>
      </c>
      <c r="AC1540" s="524"/>
      <c r="AE1540" s="519"/>
      <c r="AF1540" s="519"/>
      <c r="AH1540" s="499" t="str">
        <f t="shared" si="689"/>
        <v/>
      </c>
    </row>
    <row r="1541" spans="1:34" x14ac:dyDescent="0.2">
      <c r="A1541" s="134"/>
      <c r="B1541" s="135" t="str">
        <f t="shared" si="690"/>
        <v/>
      </c>
      <c r="C1541" s="128" t="b">
        <f t="shared" si="676"/>
        <v>0</v>
      </c>
      <c r="D1541" s="136"/>
      <c r="E1541" s="143" t="b">
        <f t="shared" si="677"/>
        <v>0</v>
      </c>
      <c r="F1541" s="137" t="str">
        <f t="shared" si="678"/>
        <v/>
      </c>
      <c r="G1541" s="138"/>
      <c r="H1541" s="139"/>
      <c r="I1541" s="138"/>
      <c r="J1541" s="139"/>
      <c r="K1541" s="138"/>
      <c r="L1541" s="139"/>
      <c r="M1541" s="140" t="str">
        <f t="shared" si="679"/>
        <v/>
      </c>
      <c r="N1541" s="534"/>
      <c r="O1541" s="534"/>
      <c r="Q1541" s="513">
        <f t="shared" si="680"/>
        <v>0</v>
      </c>
      <c r="R1541" s="499" t="str">
        <f t="shared" si="681"/>
        <v/>
      </c>
      <c r="T1541" s="522">
        <f t="shared" si="682"/>
        <v>0</v>
      </c>
      <c r="U1541" s="523">
        <f t="shared" si="683"/>
        <v>0</v>
      </c>
      <c r="V1541" s="522">
        <f t="shared" si="684"/>
        <v>0</v>
      </c>
      <c r="W1541" s="523">
        <f t="shared" si="685"/>
        <v>0</v>
      </c>
      <c r="X1541" s="522">
        <f t="shared" si="686"/>
        <v>0</v>
      </c>
      <c r="Y1541" s="523">
        <f t="shared" si="687"/>
        <v>0</v>
      </c>
      <c r="AA1541" s="517"/>
      <c r="AB1541" s="517" t="e">
        <f t="shared" si="688"/>
        <v>#VALUE!</v>
      </c>
      <c r="AC1541" s="524"/>
      <c r="AE1541" s="519"/>
      <c r="AF1541" s="519"/>
      <c r="AH1541" s="499" t="str">
        <f t="shared" si="689"/>
        <v/>
      </c>
    </row>
    <row r="1542" spans="1:34" x14ac:dyDescent="0.2">
      <c r="A1542" s="134"/>
      <c r="B1542" s="135" t="str">
        <f t="shared" si="690"/>
        <v/>
      </c>
      <c r="C1542" s="128" t="b">
        <f t="shared" si="676"/>
        <v>0</v>
      </c>
      <c r="D1542" s="136"/>
      <c r="E1542" s="143" t="b">
        <f t="shared" si="677"/>
        <v>0</v>
      </c>
      <c r="F1542" s="137" t="str">
        <f t="shared" si="678"/>
        <v/>
      </c>
      <c r="G1542" s="138"/>
      <c r="H1542" s="139"/>
      <c r="I1542" s="138"/>
      <c r="J1542" s="139"/>
      <c r="K1542" s="138"/>
      <c r="L1542" s="139"/>
      <c r="M1542" s="140" t="str">
        <f t="shared" si="679"/>
        <v/>
      </c>
      <c r="N1542" s="534"/>
      <c r="O1542" s="534"/>
      <c r="Q1542" s="513">
        <f t="shared" si="680"/>
        <v>0</v>
      </c>
      <c r="R1542" s="499" t="str">
        <f t="shared" si="681"/>
        <v/>
      </c>
      <c r="T1542" s="522">
        <f t="shared" si="682"/>
        <v>0</v>
      </c>
      <c r="U1542" s="523">
        <f t="shared" si="683"/>
        <v>0</v>
      </c>
      <c r="V1542" s="522">
        <f t="shared" si="684"/>
        <v>0</v>
      </c>
      <c r="W1542" s="523">
        <f t="shared" si="685"/>
        <v>0</v>
      </c>
      <c r="X1542" s="522">
        <f t="shared" si="686"/>
        <v>0</v>
      </c>
      <c r="Y1542" s="523">
        <f t="shared" si="687"/>
        <v>0</v>
      </c>
      <c r="AA1542" s="517"/>
      <c r="AB1542" s="517" t="e">
        <f t="shared" si="688"/>
        <v>#VALUE!</v>
      </c>
      <c r="AC1542" s="524"/>
      <c r="AE1542" s="519"/>
      <c r="AF1542" s="519"/>
      <c r="AH1542" s="499" t="str">
        <f t="shared" si="689"/>
        <v/>
      </c>
    </row>
    <row r="1543" spans="1:34" x14ac:dyDescent="0.2">
      <c r="A1543" s="134"/>
      <c r="B1543" s="135" t="str">
        <f t="shared" si="690"/>
        <v/>
      </c>
      <c r="C1543" s="128" t="b">
        <f t="shared" si="676"/>
        <v>0</v>
      </c>
      <c r="D1543" s="136"/>
      <c r="E1543" s="143" t="b">
        <f t="shared" si="677"/>
        <v>0</v>
      </c>
      <c r="F1543" s="137" t="str">
        <f t="shared" si="678"/>
        <v/>
      </c>
      <c r="G1543" s="138"/>
      <c r="H1543" s="139"/>
      <c r="I1543" s="138"/>
      <c r="J1543" s="139"/>
      <c r="K1543" s="138"/>
      <c r="L1543" s="139"/>
      <c r="M1543" s="140" t="str">
        <f t="shared" si="679"/>
        <v/>
      </c>
      <c r="N1543" s="534"/>
      <c r="O1543" s="534"/>
      <c r="Q1543" s="513">
        <f t="shared" si="680"/>
        <v>0</v>
      </c>
      <c r="R1543" s="499" t="str">
        <f t="shared" si="681"/>
        <v/>
      </c>
      <c r="T1543" s="522">
        <f t="shared" si="682"/>
        <v>0</v>
      </c>
      <c r="U1543" s="523">
        <f t="shared" si="683"/>
        <v>0</v>
      </c>
      <c r="V1543" s="522">
        <f t="shared" si="684"/>
        <v>0</v>
      </c>
      <c r="W1543" s="523">
        <f t="shared" si="685"/>
        <v>0</v>
      </c>
      <c r="X1543" s="522">
        <f t="shared" si="686"/>
        <v>0</v>
      </c>
      <c r="Y1543" s="523">
        <f t="shared" si="687"/>
        <v>0</v>
      </c>
      <c r="AA1543" s="517"/>
      <c r="AB1543" s="517" t="e">
        <f t="shared" si="688"/>
        <v>#VALUE!</v>
      </c>
      <c r="AC1543" s="524"/>
      <c r="AE1543" s="519"/>
      <c r="AF1543" s="519"/>
      <c r="AH1543" s="499" t="str">
        <f t="shared" si="689"/>
        <v/>
      </c>
    </row>
    <row r="1544" spans="1:34" x14ac:dyDescent="0.2">
      <c r="A1544" s="134"/>
      <c r="B1544" s="135" t="str">
        <f t="shared" si="690"/>
        <v/>
      </c>
      <c r="C1544" s="128" t="b">
        <f t="shared" si="676"/>
        <v>0</v>
      </c>
      <c r="D1544" s="136"/>
      <c r="E1544" s="143" t="b">
        <f t="shared" si="677"/>
        <v>0</v>
      </c>
      <c r="F1544" s="137" t="str">
        <f t="shared" si="678"/>
        <v/>
      </c>
      <c r="G1544" s="138"/>
      <c r="H1544" s="139"/>
      <c r="I1544" s="138"/>
      <c r="J1544" s="139"/>
      <c r="K1544" s="138"/>
      <c r="L1544" s="139"/>
      <c r="M1544" s="140" t="str">
        <f t="shared" si="679"/>
        <v/>
      </c>
      <c r="N1544" s="534"/>
      <c r="O1544" s="534"/>
      <c r="Q1544" s="513">
        <f t="shared" si="680"/>
        <v>0</v>
      </c>
      <c r="R1544" s="499" t="str">
        <f t="shared" si="681"/>
        <v/>
      </c>
      <c r="T1544" s="522">
        <f t="shared" si="682"/>
        <v>0</v>
      </c>
      <c r="U1544" s="523">
        <f t="shared" si="683"/>
        <v>0</v>
      </c>
      <c r="V1544" s="522">
        <f t="shared" si="684"/>
        <v>0</v>
      </c>
      <c r="W1544" s="523">
        <f t="shared" si="685"/>
        <v>0</v>
      </c>
      <c r="X1544" s="522">
        <f t="shared" si="686"/>
        <v>0</v>
      </c>
      <c r="Y1544" s="523">
        <f t="shared" si="687"/>
        <v>0</v>
      </c>
      <c r="AA1544" s="517"/>
      <c r="AB1544" s="517" t="e">
        <f t="shared" si="688"/>
        <v>#VALUE!</v>
      </c>
      <c r="AC1544" s="524"/>
      <c r="AE1544" s="519"/>
      <c r="AF1544" s="519"/>
      <c r="AH1544" s="499" t="str">
        <f t="shared" si="689"/>
        <v/>
      </c>
    </row>
    <row r="1545" spans="1:34" x14ac:dyDescent="0.2">
      <c r="A1545" s="134"/>
      <c r="B1545" s="135" t="str">
        <f t="shared" si="690"/>
        <v/>
      </c>
      <c r="C1545" s="128" t="b">
        <f t="shared" si="676"/>
        <v>0</v>
      </c>
      <c r="D1545" s="136"/>
      <c r="E1545" s="143" t="b">
        <f t="shared" si="677"/>
        <v>0</v>
      </c>
      <c r="F1545" s="137" t="str">
        <f t="shared" si="678"/>
        <v/>
      </c>
      <c r="G1545" s="138"/>
      <c r="H1545" s="139"/>
      <c r="I1545" s="138"/>
      <c r="J1545" s="139"/>
      <c r="K1545" s="138"/>
      <c r="L1545" s="139"/>
      <c r="M1545" s="140" t="str">
        <f t="shared" si="679"/>
        <v/>
      </c>
      <c r="N1545" s="534"/>
      <c r="O1545" s="534"/>
      <c r="Q1545" s="513">
        <f t="shared" si="680"/>
        <v>0</v>
      </c>
      <c r="R1545" s="499" t="str">
        <f t="shared" si="681"/>
        <v/>
      </c>
      <c r="T1545" s="522">
        <f t="shared" si="682"/>
        <v>0</v>
      </c>
      <c r="U1545" s="523">
        <f t="shared" si="683"/>
        <v>0</v>
      </c>
      <c r="V1545" s="522">
        <f t="shared" si="684"/>
        <v>0</v>
      </c>
      <c r="W1545" s="523">
        <f t="shared" si="685"/>
        <v>0</v>
      </c>
      <c r="X1545" s="522">
        <f t="shared" si="686"/>
        <v>0</v>
      </c>
      <c r="Y1545" s="523">
        <f t="shared" si="687"/>
        <v>0</v>
      </c>
      <c r="AA1545" s="517"/>
      <c r="AB1545" s="517" t="e">
        <f t="shared" si="688"/>
        <v>#VALUE!</v>
      </c>
      <c r="AC1545" s="524"/>
      <c r="AE1545" s="519"/>
      <c r="AF1545" s="519"/>
      <c r="AH1545" s="499" t="str">
        <f t="shared" si="689"/>
        <v/>
      </c>
    </row>
    <row r="1546" spans="1:34" x14ac:dyDescent="0.2">
      <c r="A1546" s="134"/>
      <c r="B1546" s="135" t="str">
        <f t="shared" si="690"/>
        <v/>
      </c>
      <c r="C1546" s="128" t="b">
        <f t="shared" si="676"/>
        <v>0</v>
      </c>
      <c r="D1546" s="136"/>
      <c r="E1546" s="143" t="b">
        <f t="shared" si="677"/>
        <v>0</v>
      </c>
      <c r="F1546" s="137" t="str">
        <f t="shared" si="678"/>
        <v/>
      </c>
      <c r="G1546" s="138"/>
      <c r="H1546" s="139"/>
      <c r="I1546" s="138"/>
      <c r="J1546" s="139"/>
      <c r="K1546" s="138"/>
      <c r="L1546" s="139"/>
      <c r="M1546" s="140" t="str">
        <f t="shared" si="679"/>
        <v/>
      </c>
      <c r="N1546" s="534"/>
      <c r="O1546" s="534"/>
      <c r="Q1546" s="513">
        <f t="shared" si="680"/>
        <v>0</v>
      </c>
      <c r="R1546" s="499" t="str">
        <f t="shared" si="681"/>
        <v/>
      </c>
      <c r="T1546" s="522">
        <f t="shared" si="682"/>
        <v>0</v>
      </c>
      <c r="U1546" s="523">
        <f t="shared" si="683"/>
        <v>0</v>
      </c>
      <c r="V1546" s="522">
        <f t="shared" si="684"/>
        <v>0</v>
      </c>
      <c r="W1546" s="523">
        <f t="shared" si="685"/>
        <v>0</v>
      </c>
      <c r="X1546" s="522">
        <f t="shared" si="686"/>
        <v>0</v>
      </c>
      <c r="Y1546" s="523">
        <f t="shared" si="687"/>
        <v>0</v>
      </c>
      <c r="AA1546" s="517"/>
      <c r="AB1546" s="517" t="e">
        <f t="shared" si="688"/>
        <v>#VALUE!</v>
      </c>
      <c r="AC1546" s="524"/>
      <c r="AE1546" s="519"/>
      <c r="AF1546" s="519"/>
      <c r="AH1546" s="499" t="str">
        <f t="shared" si="689"/>
        <v/>
      </c>
    </row>
    <row r="1547" spans="1:34" x14ac:dyDescent="0.2">
      <c r="A1547" s="134"/>
      <c r="B1547" s="135" t="str">
        <f t="shared" si="690"/>
        <v/>
      </c>
      <c r="C1547" s="128" t="b">
        <f t="shared" si="676"/>
        <v>0</v>
      </c>
      <c r="D1547" s="136"/>
      <c r="E1547" s="143" t="b">
        <f t="shared" si="677"/>
        <v>0</v>
      </c>
      <c r="F1547" s="137" t="str">
        <f t="shared" si="678"/>
        <v/>
      </c>
      <c r="G1547" s="138"/>
      <c r="H1547" s="139"/>
      <c r="I1547" s="138"/>
      <c r="J1547" s="139"/>
      <c r="K1547" s="138"/>
      <c r="L1547" s="139"/>
      <c r="M1547" s="140" t="str">
        <f t="shared" si="679"/>
        <v/>
      </c>
      <c r="N1547" s="534"/>
      <c r="O1547" s="534"/>
      <c r="Q1547" s="513">
        <f t="shared" si="680"/>
        <v>0</v>
      </c>
      <c r="R1547" s="499" t="str">
        <f t="shared" si="681"/>
        <v/>
      </c>
      <c r="T1547" s="522">
        <f t="shared" si="682"/>
        <v>0</v>
      </c>
      <c r="U1547" s="523">
        <f t="shared" si="683"/>
        <v>0</v>
      </c>
      <c r="V1547" s="522">
        <f t="shared" si="684"/>
        <v>0</v>
      </c>
      <c r="W1547" s="523">
        <f t="shared" si="685"/>
        <v>0</v>
      </c>
      <c r="X1547" s="522">
        <f t="shared" si="686"/>
        <v>0</v>
      </c>
      <c r="Y1547" s="523">
        <f t="shared" si="687"/>
        <v>0</v>
      </c>
      <c r="AA1547" s="517"/>
      <c r="AB1547" s="517" t="e">
        <f t="shared" si="688"/>
        <v>#VALUE!</v>
      </c>
      <c r="AC1547" s="524"/>
      <c r="AE1547" s="519"/>
      <c r="AF1547" s="519"/>
      <c r="AH1547" s="499" t="str">
        <f t="shared" si="689"/>
        <v/>
      </c>
    </row>
    <row r="1548" spans="1:34" x14ac:dyDescent="0.2">
      <c r="A1548" s="134"/>
      <c r="B1548" s="135" t="str">
        <f t="shared" si="690"/>
        <v/>
      </c>
      <c r="C1548" s="128" t="b">
        <f t="shared" si="676"/>
        <v>0</v>
      </c>
      <c r="D1548" s="136"/>
      <c r="E1548" s="143" t="b">
        <f t="shared" si="677"/>
        <v>0</v>
      </c>
      <c r="F1548" s="137" t="str">
        <f t="shared" si="678"/>
        <v/>
      </c>
      <c r="G1548" s="138"/>
      <c r="H1548" s="139"/>
      <c r="I1548" s="138"/>
      <c r="J1548" s="139"/>
      <c r="K1548" s="138"/>
      <c r="L1548" s="139"/>
      <c r="M1548" s="140" t="str">
        <f t="shared" si="679"/>
        <v/>
      </c>
      <c r="N1548" s="534"/>
      <c r="O1548" s="534"/>
      <c r="Q1548" s="513">
        <f t="shared" si="680"/>
        <v>0</v>
      </c>
      <c r="R1548" s="499" t="str">
        <f t="shared" si="681"/>
        <v/>
      </c>
      <c r="T1548" s="522">
        <f t="shared" si="682"/>
        <v>0</v>
      </c>
      <c r="U1548" s="523">
        <f t="shared" si="683"/>
        <v>0</v>
      </c>
      <c r="V1548" s="522">
        <f t="shared" si="684"/>
        <v>0</v>
      </c>
      <c r="W1548" s="523">
        <f t="shared" si="685"/>
        <v>0</v>
      </c>
      <c r="X1548" s="522">
        <f t="shared" si="686"/>
        <v>0</v>
      </c>
      <c r="Y1548" s="523">
        <f t="shared" si="687"/>
        <v>0</v>
      </c>
      <c r="AA1548" s="517"/>
      <c r="AB1548" s="517" t="e">
        <f t="shared" si="688"/>
        <v>#VALUE!</v>
      </c>
      <c r="AC1548" s="524"/>
      <c r="AE1548" s="519"/>
      <c r="AF1548" s="519"/>
      <c r="AH1548" s="499" t="str">
        <f t="shared" si="689"/>
        <v/>
      </c>
    </row>
    <row r="1549" spans="1:34" x14ac:dyDescent="0.2">
      <c r="A1549" s="134"/>
      <c r="B1549" s="135" t="str">
        <f t="shared" si="690"/>
        <v/>
      </c>
      <c r="C1549" s="128" t="b">
        <f t="shared" si="676"/>
        <v>0</v>
      </c>
      <c r="D1549" s="136"/>
      <c r="E1549" s="143" t="b">
        <f t="shared" si="677"/>
        <v>0</v>
      </c>
      <c r="F1549" s="137" t="str">
        <f t="shared" si="678"/>
        <v/>
      </c>
      <c r="G1549" s="138"/>
      <c r="H1549" s="139"/>
      <c r="I1549" s="138"/>
      <c r="J1549" s="139"/>
      <c r="K1549" s="138"/>
      <c r="L1549" s="139"/>
      <c r="M1549" s="140" t="str">
        <f t="shared" si="679"/>
        <v/>
      </c>
      <c r="N1549" s="534"/>
      <c r="O1549" s="534"/>
      <c r="Q1549" s="513">
        <f t="shared" si="680"/>
        <v>0</v>
      </c>
      <c r="R1549" s="499" t="str">
        <f t="shared" si="681"/>
        <v/>
      </c>
      <c r="T1549" s="522">
        <f t="shared" si="682"/>
        <v>0</v>
      </c>
      <c r="U1549" s="523">
        <f t="shared" si="683"/>
        <v>0</v>
      </c>
      <c r="V1549" s="522">
        <f t="shared" si="684"/>
        <v>0</v>
      </c>
      <c r="W1549" s="523">
        <f t="shared" si="685"/>
        <v>0</v>
      </c>
      <c r="X1549" s="522">
        <f t="shared" si="686"/>
        <v>0</v>
      </c>
      <c r="Y1549" s="523">
        <f t="shared" si="687"/>
        <v>0</v>
      </c>
      <c r="AA1549" s="517"/>
      <c r="AB1549" s="517" t="e">
        <f t="shared" si="688"/>
        <v>#VALUE!</v>
      </c>
      <c r="AC1549" s="524"/>
      <c r="AE1549" s="519"/>
      <c r="AF1549" s="519"/>
      <c r="AH1549" s="499" t="str">
        <f t="shared" si="689"/>
        <v/>
      </c>
    </row>
    <row r="1550" spans="1:34" x14ac:dyDescent="0.2">
      <c r="A1550" s="134"/>
      <c r="B1550" s="135" t="str">
        <f t="shared" si="690"/>
        <v/>
      </c>
      <c r="C1550" s="128" t="b">
        <f t="shared" si="676"/>
        <v>0</v>
      </c>
      <c r="D1550" s="136"/>
      <c r="E1550" s="143" t="b">
        <f t="shared" si="677"/>
        <v>0</v>
      </c>
      <c r="F1550" s="137" t="str">
        <f t="shared" si="678"/>
        <v/>
      </c>
      <c r="G1550" s="138"/>
      <c r="H1550" s="139"/>
      <c r="I1550" s="138"/>
      <c r="J1550" s="139"/>
      <c r="K1550" s="138"/>
      <c r="L1550" s="139"/>
      <c r="M1550" s="140" t="str">
        <f t="shared" si="679"/>
        <v/>
      </c>
      <c r="N1550" s="534"/>
      <c r="O1550" s="534"/>
      <c r="Q1550" s="513">
        <f t="shared" si="680"/>
        <v>0</v>
      </c>
      <c r="R1550" s="499" t="str">
        <f t="shared" si="681"/>
        <v/>
      </c>
      <c r="T1550" s="522">
        <f t="shared" si="682"/>
        <v>0</v>
      </c>
      <c r="U1550" s="523">
        <f t="shared" si="683"/>
        <v>0</v>
      </c>
      <c r="V1550" s="522">
        <f t="shared" si="684"/>
        <v>0</v>
      </c>
      <c r="W1550" s="523">
        <f t="shared" si="685"/>
        <v>0</v>
      </c>
      <c r="X1550" s="522">
        <f t="shared" si="686"/>
        <v>0</v>
      </c>
      <c r="Y1550" s="523">
        <f t="shared" si="687"/>
        <v>0</v>
      </c>
      <c r="AA1550" s="517"/>
      <c r="AB1550" s="517" t="e">
        <f t="shared" si="688"/>
        <v>#VALUE!</v>
      </c>
      <c r="AC1550" s="524"/>
      <c r="AE1550" s="519"/>
      <c r="AF1550" s="519"/>
      <c r="AH1550" s="499" t="str">
        <f t="shared" si="689"/>
        <v/>
      </c>
    </row>
    <row r="1551" spans="1:34" x14ac:dyDescent="0.2">
      <c r="A1551" s="134"/>
      <c r="B1551" s="135" t="str">
        <f t="shared" si="690"/>
        <v/>
      </c>
      <c r="C1551" s="128" t="b">
        <f t="shared" si="676"/>
        <v>0</v>
      </c>
      <c r="D1551" s="136"/>
      <c r="E1551" s="143" t="b">
        <f t="shared" si="677"/>
        <v>0</v>
      </c>
      <c r="F1551" s="137" t="str">
        <f t="shared" si="678"/>
        <v/>
      </c>
      <c r="G1551" s="138"/>
      <c r="H1551" s="139"/>
      <c r="I1551" s="138"/>
      <c r="J1551" s="139"/>
      <c r="K1551" s="138"/>
      <c r="L1551" s="139"/>
      <c r="M1551" s="140" t="str">
        <f t="shared" si="679"/>
        <v/>
      </c>
      <c r="N1551" s="534"/>
      <c r="O1551" s="534"/>
      <c r="Q1551" s="513">
        <f t="shared" si="680"/>
        <v>0</v>
      </c>
      <c r="R1551" s="499" t="str">
        <f t="shared" si="681"/>
        <v/>
      </c>
      <c r="T1551" s="522">
        <f t="shared" si="682"/>
        <v>0</v>
      </c>
      <c r="U1551" s="523">
        <f t="shared" si="683"/>
        <v>0</v>
      </c>
      <c r="V1551" s="522">
        <f t="shared" si="684"/>
        <v>0</v>
      </c>
      <c r="W1551" s="523">
        <f t="shared" si="685"/>
        <v>0</v>
      </c>
      <c r="X1551" s="522">
        <f t="shared" si="686"/>
        <v>0</v>
      </c>
      <c r="Y1551" s="523">
        <f t="shared" si="687"/>
        <v>0</v>
      </c>
      <c r="AA1551" s="517"/>
      <c r="AB1551" s="517" t="e">
        <f t="shared" si="688"/>
        <v>#VALUE!</v>
      </c>
      <c r="AC1551" s="524"/>
      <c r="AE1551" s="519"/>
      <c r="AF1551" s="519"/>
      <c r="AH1551" s="499" t="str">
        <f t="shared" si="689"/>
        <v/>
      </c>
    </row>
    <row r="1552" spans="1:34" x14ac:dyDescent="0.2">
      <c r="A1552" s="134"/>
      <c r="B1552" s="135" t="str">
        <f t="shared" si="690"/>
        <v/>
      </c>
      <c r="C1552" s="128" t="b">
        <f t="shared" si="676"/>
        <v>0</v>
      </c>
      <c r="D1552" s="136"/>
      <c r="E1552" s="143" t="b">
        <f t="shared" si="677"/>
        <v>0</v>
      </c>
      <c r="F1552" s="137" t="str">
        <f t="shared" si="678"/>
        <v/>
      </c>
      <c r="G1552" s="138"/>
      <c r="H1552" s="139"/>
      <c r="I1552" s="138"/>
      <c r="J1552" s="139"/>
      <c r="K1552" s="138"/>
      <c r="L1552" s="139"/>
      <c r="M1552" s="140" t="str">
        <f t="shared" si="679"/>
        <v/>
      </c>
      <c r="N1552" s="534"/>
      <c r="O1552" s="534"/>
      <c r="Q1552" s="513">
        <f t="shared" si="680"/>
        <v>0</v>
      </c>
      <c r="R1552" s="499" t="str">
        <f t="shared" si="681"/>
        <v/>
      </c>
      <c r="T1552" s="522">
        <f t="shared" si="682"/>
        <v>0</v>
      </c>
      <c r="U1552" s="523">
        <f t="shared" si="683"/>
        <v>0</v>
      </c>
      <c r="V1552" s="522">
        <f t="shared" si="684"/>
        <v>0</v>
      </c>
      <c r="W1552" s="523">
        <f t="shared" si="685"/>
        <v>0</v>
      </c>
      <c r="X1552" s="522">
        <f t="shared" si="686"/>
        <v>0</v>
      </c>
      <c r="Y1552" s="523">
        <f t="shared" si="687"/>
        <v>0</v>
      </c>
      <c r="AA1552" s="517"/>
      <c r="AB1552" s="517" t="e">
        <f t="shared" si="688"/>
        <v>#VALUE!</v>
      </c>
      <c r="AC1552" s="524"/>
      <c r="AE1552" s="519"/>
      <c r="AF1552" s="519"/>
      <c r="AH1552" s="499" t="str">
        <f t="shared" si="689"/>
        <v/>
      </c>
    </row>
    <row r="1553" spans="1:34" x14ac:dyDescent="0.2">
      <c r="A1553" s="134"/>
      <c r="B1553" s="135" t="str">
        <f t="shared" si="690"/>
        <v/>
      </c>
      <c r="C1553" s="128" t="b">
        <f t="shared" si="676"/>
        <v>0</v>
      </c>
      <c r="D1553" s="136"/>
      <c r="E1553" s="143" t="b">
        <f t="shared" si="677"/>
        <v>0</v>
      </c>
      <c r="F1553" s="137" t="str">
        <f t="shared" si="678"/>
        <v/>
      </c>
      <c r="G1553" s="138"/>
      <c r="H1553" s="139"/>
      <c r="I1553" s="138"/>
      <c r="J1553" s="139"/>
      <c r="K1553" s="138"/>
      <c r="L1553" s="139"/>
      <c r="M1553" s="140" t="str">
        <f t="shared" si="679"/>
        <v/>
      </c>
      <c r="N1553" s="534"/>
      <c r="O1553" s="534"/>
      <c r="Q1553" s="513">
        <f t="shared" si="680"/>
        <v>0</v>
      </c>
      <c r="R1553" s="499" t="str">
        <f t="shared" si="681"/>
        <v/>
      </c>
      <c r="T1553" s="522">
        <f t="shared" si="682"/>
        <v>0</v>
      </c>
      <c r="U1553" s="523">
        <f t="shared" si="683"/>
        <v>0</v>
      </c>
      <c r="V1553" s="522">
        <f t="shared" si="684"/>
        <v>0</v>
      </c>
      <c r="W1553" s="523">
        <f t="shared" si="685"/>
        <v>0</v>
      </c>
      <c r="X1553" s="522">
        <f t="shared" si="686"/>
        <v>0</v>
      </c>
      <c r="Y1553" s="523">
        <f t="shared" si="687"/>
        <v>0</v>
      </c>
      <c r="AA1553" s="517"/>
      <c r="AB1553" s="517" t="e">
        <f t="shared" si="688"/>
        <v>#VALUE!</v>
      </c>
      <c r="AC1553" s="524"/>
      <c r="AE1553" s="519"/>
      <c r="AF1553" s="519"/>
      <c r="AH1553" s="499" t="str">
        <f t="shared" si="689"/>
        <v/>
      </c>
    </row>
    <row r="1554" spans="1:34" ht="13.5" thickBot="1" x14ac:dyDescent="0.25">
      <c r="A1554" s="179"/>
      <c r="B1554" s="135" t="str">
        <f t="shared" si="690"/>
        <v/>
      </c>
      <c r="C1554" s="128" t="b">
        <f t="shared" si="676"/>
        <v>0</v>
      </c>
      <c r="D1554" s="180"/>
      <c r="E1554" s="143" t="b">
        <f t="shared" si="677"/>
        <v>0</v>
      </c>
      <c r="F1554" s="137" t="str">
        <f t="shared" si="678"/>
        <v/>
      </c>
      <c r="G1554" s="138"/>
      <c r="H1554" s="139"/>
      <c r="I1554" s="138"/>
      <c r="J1554" s="139"/>
      <c r="K1554" s="138"/>
      <c r="L1554" s="139"/>
      <c r="M1554" s="140" t="str">
        <f t="shared" si="679"/>
        <v/>
      </c>
      <c r="N1554" s="534"/>
      <c r="O1554" s="534"/>
      <c r="Q1554" s="513">
        <f t="shared" si="680"/>
        <v>0</v>
      </c>
      <c r="R1554" s="499" t="str">
        <f t="shared" si="681"/>
        <v/>
      </c>
      <c r="T1554" s="522">
        <f t="shared" si="682"/>
        <v>0</v>
      </c>
      <c r="U1554" s="523">
        <f t="shared" si="683"/>
        <v>0</v>
      </c>
      <c r="V1554" s="522">
        <f t="shared" si="684"/>
        <v>0</v>
      </c>
      <c r="W1554" s="523">
        <f t="shared" si="685"/>
        <v>0</v>
      </c>
      <c r="X1554" s="522">
        <f t="shared" si="686"/>
        <v>0</v>
      </c>
      <c r="Y1554" s="523">
        <f t="shared" si="687"/>
        <v>0</v>
      </c>
      <c r="AA1554" s="517"/>
      <c r="AB1554" s="517" t="e">
        <f t="shared" si="688"/>
        <v>#VALUE!</v>
      </c>
      <c r="AC1554" s="524"/>
      <c r="AE1554" s="519"/>
      <c r="AF1554" s="519"/>
      <c r="AH1554" s="499" t="str">
        <f t="shared" si="689"/>
        <v/>
      </c>
    </row>
    <row r="1555" spans="1:34" ht="14.25" thickTop="1" thickBot="1" x14ac:dyDescent="0.25">
      <c r="A1555" s="170"/>
      <c r="B1555" s="171"/>
      <c r="C1555" s="172"/>
      <c r="D1555" s="173"/>
      <c r="E1555" s="173"/>
      <c r="F1555" s="174"/>
      <c r="G1555" s="175"/>
      <c r="H1555" s="175"/>
      <c r="I1555" s="175"/>
      <c r="J1555" s="175"/>
      <c r="K1555" s="175"/>
      <c r="L1555" s="175"/>
      <c r="M1555" s="176" t="str">
        <f>IF(SUM(G1555:L1555)&gt;0.00001,M1554+G1555-H1555+K1555-L1555,"")</f>
        <v/>
      </c>
      <c r="N1555" s="534"/>
      <c r="O1555" s="534"/>
      <c r="Q1555" s="513"/>
      <c r="T1555" s="522">
        <f t="shared" si="682"/>
        <v>0</v>
      </c>
      <c r="U1555" s="523">
        <f t="shared" si="683"/>
        <v>0</v>
      </c>
      <c r="V1555" s="522">
        <f t="shared" si="684"/>
        <v>0</v>
      </c>
      <c r="W1555" s="523">
        <f t="shared" si="685"/>
        <v>0</v>
      </c>
      <c r="X1555" s="522">
        <f t="shared" si="686"/>
        <v>0</v>
      </c>
      <c r="Y1555" s="523">
        <f t="shared" si="687"/>
        <v>0</v>
      </c>
      <c r="AA1555" s="517"/>
      <c r="AB1555" s="517"/>
      <c r="AC1555" s="530"/>
      <c r="AE1555" s="519"/>
      <c r="AF1555" s="519"/>
      <c r="AH1555" s="499" t="str">
        <f t="shared" si="689"/>
        <v/>
      </c>
    </row>
    <row r="1556" spans="1:34" ht="13.5" thickTop="1" x14ac:dyDescent="0.2">
      <c r="A1556" s="702" t="s">
        <v>15</v>
      </c>
      <c r="B1556" s="703"/>
      <c r="C1556" s="703"/>
      <c r="D1556" s="703"/>
      <c r="E1556" s="703"/>
      <c r="F1556" s="703"/>
      <c r="G1556" s="708" t="s">
        <v>9</v>
      </c>
      <c r="H1556" s="708"/>
      <c r="I1556" s="697" t="str">
        <f>I8</f>
        <v>BANCA XXXX</v>
      </c>
      <c r="J1556" s="698"/>
      <c r="K1556" s="696" t="str">
        <f>K8</f>
        <v>BANCA Agricola pop</v>
      </c>
      <c r="L1556" s="696"/>
      <c r="M1556" s="692" t="s">
        <v>7</v>
      </c>
      <c r="N1556" s="505"/>
      <c r="O1556" s="505"/>
      <c r="Q1556" s="513"/>
      <c r="T1556" s="522" t="str">
        <f t="shared" si="682"/>
        <v>C A S S A</v>
      </c>
      <c r="U1556" s="523">
        <f t="shared" si="683"/>
        <v>0</v>
      </c>
      <c r="V1556" s="522" t="str">
        <f t="shared" si="684"/>
        <v>BANCA XXXX</v>
      </c>
      <c r="W1556" s="523">
        <f t="shared" si="685"/>
        <v>0</v>
      </c>
      <c r="X1556" s="522" t="str">
        <f t="shared" si="686"/>
        <v>BANCA Agricola pop</v>
      </c>
      <c r="Y1556" s="523">
        <f t="shared" si="687"/>
        <v>0</v>
      </c>
      <c r="AA1556" s="517"/>
      <c r="AB1556" s="517"/>
      <c r="AC1556" s="530"/>
      <c r="AE1556" s="519"/>
      <c r="AF1556" s="519"/>
      <c r="AH1556" s="499" t="str">
        <f t="shared" si="689"/>
        <v/>
      </c>
    </row>
    <row r="1557" spans="1:34" x14ac:dyDescent="0.2">
      <c r="A1557" s="704"/>
      <c r="B1557" s="705"/>
      <c r="C1557" s="705"/>
      <c r="D1557" s="705"/>
      <c r="E1557" s="705"/>
      <c r="F1557" s="705"/>
      <c r="G1557" s="152" t="s">
        <v>2</v>
      </c>
      <c r="H1557" s="152" t="s">
        <v>3</v>
      </c>
      <c r="I1557" s="152" t="s">
        <v>2</v>
      </c>
      <c r="J1557" s="152" t="s">
        <v>3</v>
      </c>
      <c r="K1557" s="152" t="s">
        <v>2</v>
      </c>
      <c r="L1557" s="152" t="s">
        <v>3</v>
      </c>
      <c r="M1557" s="693"/>
      <c r="N1557" s="505"/>
      <c r="O1557" s="505"/>
      <c r="Q1557" s="513"/>
      <c r="T1557" s="522" t="str">
        <f t="shared" si="682"/>
        <v>ENTRATE</v>
      </c>
      <c r="U1557" s="523" t="str">
        <f t="shared" si="683"/>
        <v>USCITE</v>
      </c>
      <c r="V1557" s="522" t="str">
        <f t="shared" si="684"/>
        <v>ENTRATE</v>
      </c>
      <c r="W1557" s="523" t="str">
        <f t="shared" si="685"/>
        <v>USCITE</v>
      </c>
      <c r="X1557" s="522" t="str">
        <f t="shared" si="686"/>
        <v>ENTRATE</v>
      </c>
      <c r="Y1557" s="523" t="str">
        <f t="shared" si="687"/>
        <v>USCITE</v>
      </c>
      <c r="AA1557" s="517"/>
      <c r="AB1557" s="517"/>
      <c r="AC1557" s="530"/>
      <c r="AE1557" s="519"/>
      <c r="AF1557" s="519"/>
      <c r="AH1557" s="499" t="str">
        <f t="shared" si="689"/>
        <v/>
      </c>
    </row>
    <row r="1558" spans="1:34" x14ac:dyDescent="0.2">
      <c r="A1558" s="694" t="s">
        <v>12</v>
      </c>
      <c r="B1558" s="695"/>
      <c r="C1558" s="695"/>
      <c r="D1558" s="695"/>
      <c r="E1558" s="695"/>
      <c r="F1558" s="695"/>
      <c r="G1558" s="153">
        <f t="shared" ref="G1558:L1558" si="691">SUM(G1529:G1554)</f>
        <v>0</v>
      </c>
      <c r="H1558" s="153">
        <f t="shared" si="691"/>
        <v>0</v>
      </c>
      <c r="I1558" s="153">
        <f t="shared" si="691"/>
        <v>0</v>
      </c>
      <c r="J1558" s="153">
        <f t="shared" si="691"/>
        <v>0</v>
      </c>
      <c r="K1558" s="153">
        <f t="shared" si="691"/>
        <v>0</v>
      </c>
      <c r="L1558" s="153">
        <f t="shared" si="691"/>
        <v>0</v>
      </c>
      <c r="M1558" s="154">
        <f>G1558-H1558+I1558-J1558+K1558-L1558</f>
        <v>0</v>
      </c>
      <c r="N1558" s="534"/>
      <c r="O1558" s="534"/>
      <c r="Q1558" s="513"/>
      <c r="T1558" s="522">
        <f t="shared" si="682"/>
        <v>0</v>
      </c>
      <c r="U1558" s="523">
        <f t="shared" si="683"/>
        <v>0</v>
      </c>
      <c r="V1558" s="522">
        <f t="shared" si="684"/>
        <v>0</v>
      </c>
      <c r="W1558" s="523">
        <f t="shared" si="685"/>
        <v>0</v>
      </c>
      <c r="X1558" s="522">
        <f t="shared" si="686"/>
        <v>0</v>
      </c>
      <c r="Y1558" s="523">
        <f t="shared" si="687"/>
        <v>0</v>
      </c>
      <c r="AA1558" s="517"/>
      <c r="AB1558" s="517"/>
      <c r="AC1558" s="530"/>
      <c r="AE1558" s="519"/>
      <c r="AF1558" s="519"/>
      <c r="AH1558" s="499" t="str">
        <f t="shared" si="689"/>
        <v/>
      </c>
    </row>
    <row r="1559" spans="1:34" x14ac:dyDescent="0.2">
      <c r="A1559" s="694" t="s">
        <v>14</v>
      </c>
      <c r="B1559" s="695"/>
      <c r="C1559" s="695"/>
      <c r="D1559" s="695"/>
      <c r="E1559" s="695"/>
      <c r="F1559" s="695"/>
      <c r="G1559" s="153">
        <f t="shared" ref="G1559:M1559" si="692">G1527</f>
        <v>434.24</v>
      </c>
      <c r="H1559" s="153">
        <f t="shared" si="692"/>
        <v>0</v>
      </c>
      <c r="I1559" s="153">
        <f t="shared" si="692"/>
        <v>17740.45</v>
      </c>
      <c r="J1559" s="153">
        <f t="shared" si="692"/>
        <v>29.94</v>
      </c>
      <c r="K1559" s="153">
        <f t="shared" si="692"/>
        <v>95.99</v>
      </c>
      <c r="L1559" s="153">
        <f t="shared" si="692"/>
        <v>0</v>
      </c>
      <c r="M1559" s="154">
        <f t="shared" si="692"/>
        <v>18240.740000000005</v>
      </c>
      <c r="N1559" s="534"/>
      <c r="O1559" s="534"/>
      <c r="Q1559" s="513"/>
      <c r="T1559" s="522">
        <f t="shared" si="682"/>
        <v>434.24</v>
      </c>
      <c r="U1559" s="523">
        <f t="shared" si="683"/>
        <v>0</v>
      </c>
      <c r="V1559" s="522">
        <f t="shared" si="684"/>
        <v>17740.45</v>
      </c>
      <c r="W1559" s="523">
        <f t="shared" si="685"/>
        <v>29.94</v>
      </c>
      <c r="X1559" s="522">
        <f t="shared" si="686"/>
        <v>95.99</v>
      </c>
      <c r="Y1559" s="523">
        <f t="shared" si="687"/>
        <v>0</v>
      </c>
      <c r="AA1559" s="517"/>
      <c r="AB1559" s="517"/>
      <c r="AC1559" s="530"/>
      <c r="AE1559" s="519"/>
      <c r="AF1559" s="519"/>
      <c r="AH1559" s="499" t="str">
        <f t="shared" si="689"/>
        <v/>
      </c>
    </row>
    <row r="1560" spans="1:34" x14ac:dyDescent="0.2">
      <c r="A1560" s="700" t="s">
        <v>13</v>
      </c>
      <c r="B1560" s="701"/>
      <c r="C1560" s="701"/>
      <c r="D1560" s="701"/>
      <c r="E1560" s="701"/>
      <c r="F1560" s="701"/>
      <c r="G1560" s="153">
        <f t="shared" ref="G1560:M1560" si="693">G1558+G1559</f>
        <v>434.24</v>
      </c>
      <c r="H1560" s="153">
        <f t="shared" si="693"/>
        <v>0</v>
      </c>
      <c r="I1560" s="153">
        <f t="shared" si="693"/>
        <v>17740.45</v>
      </c>
      <c r="J1560" s="153">
        <f t="shared" si="693"/>
        <v>29.94</v>
      </c>
      <c r="K1560" s="153">
        <f t="shared" si="693"/>
        <v>95.99</v>
      </c>
      <c r="L1560" s="153">
        <f t="shared" si="693"/>
        <v>0</v>
      </c>
      <c r="M1560" s="154">
        <f t="shared" si="693"/>
        <v>18240.740000000005</v>
      </c>
      <c r="N1560" s="534"/>
      <c r="O1560" s="534"/>
      <c r="Q1560" s="513"/>
      <c r="T1560" s="522">
        <f t="shared" si="682"/>
        <v>434.24</v>
      </c>
      <c r="U1560" s="523">
        <f t="shared" si="683"/>
        <v>0</v>
      </c>
      <c r="V1560" s="522">
        <f t="shared" si="684"/>
        <v>17740.45</v>
      </c>
      <c r="W1560" s="523">
        <f t="shared" si="685"/>
        <v>29.94</v>
      </c>
      <c r="X1560" s="522">
        <f t="shared" si="686"/>
        <v>95.99</v>
      </c>
      <c r="Y1560" s="523">
        <f t="shared" si="687"/>
        <v>0</v>
      </c>
      <c r="AA1560" s="517"/>
      <c r="AB1560" s="517"/>
      <c r="AC1560" s="530"/>
      <c r="AE1560" s="519"/>
      <c r="AF1560" s="519"/>
      <c r="AH1560" s="499" t="str">
        <f t="shared" si="689"/>
        <v/>
      </c>
    </row>
    <row r="1561" spans="1:34" ht="13.5" thickBot="1" x14ac:dyDescent="0.25">
      <c r="A1561" s="706" t="s">
        <v>16</v>
      </c>
      <c r="B1561" s="707"/>
      <c r="C1561" s="707"/>
      <c r="D1561" s="707"/>
      <c r="E1561" s="707"/>
      <c r="F1561" s="707"/>
      <c r="G1561" s="699">
        <f>G1560-H1560</f>
        <v>434.24</v>
      </c>
      <c r="H1561" s="699"/>
      <c r="I1561" s="699">
        <f>I1560-J1560</f>
        <v>17710.510000000002</v>
      </c>
      <c r="J1561" s="699"/>
      <c r="K1561" s="699">
        <f>K1560-L1560</f>
        <v>95.99</v>
      </c>
      <c r="L1561" s="699"/>
      <c r="M1561" s="155">
        <f>G1561+I1561+K1561</f>
        <v>18240.740000000005</v>
      </c>
      <c r="N1561" s="536"/>
      <c r="O1561" s="536"/>
      <c r="Q1561" s="513"/>
      <c r="T1561" s="522">
        <f t="shared" si="682"/>
        <v>434.24</v>
      </c>
      <c r="U1561" s="523">
        <f t="shared" si="683"/>
        <v>0</v>
      </c>
      <c r="V1561" s="522">
        <f t="shared" si="684"/>
        <v>17710.510000000002</v>
      </c>
      <c r="W1561" s="523">
        <f t="shared" si="685"/>
        <v>0</v>
      </c>
      <c r="X1561" s="522">
        <f t="shared" si="686"/>
        <v>95.99</v>
      </c>
      <c r="Y1561" s="523">
        <f t="shared" si="687"/>
        <v>0</v>
      </c>
      <c r="AA1561" s="517"/>
      <c r="AB1561" s="517"/>
      <c r="AC1561" s="530"/>
      <c r="AE1561" s="519"/>
      <c r="AF1561" s="519"/>
      <c r="AH1561" s="499" t="str">
        <f t="shared" si="689"/>
        <v/>
      </c>
    </row>
    <row r="1562" spans="1:34" ht="13.5" thickTop="1" x14ac:dyDescent="0.2">
      <c r="A1562" s="160"/>
      <c r="B1562" s="156" t="str">
        <f>IF(Q1562&gt;0.00001,B1554+1,"")</f>
        <v/>
      </c>
      <c r="C1562" s="128" t="b">
        <f t="shared" ref="C1562:C1587" si="694">IF(G1562+I1562+K1562&gt;0,"e",IF(H1562+J1562+L1562&gt;0,"u",IF(G1562+H1562+I1562+J1562+K1562+L1562&lt;0,"")))</f>
        <v>0</v>
      </c>
      <c r="D1562" s="161"/>
      <c r="E1562" s="143" t="b">
        <f t="shared" ref="E1562:E1587" si="695">IF(Q1562&gt;0.0001,1)</f>
        <v>0</v>
      </c>
      <c r="F1562" s="137" t="str">
        <f t="shared" ref="F1562:F1587" si="696">AH1562</f>
        <v/>
      </c>
      <c r="G1562" s="157"/>
      <c r="H1562" s="158"/>
      <c r="I1562" s="157"/>
      <c r="J1562" s="158"/>
      <c r="K1562" s="157"/>
      <c r="L1562" s="158"/>
      <c r="M1562" s="159" t="str">
        <f t="shared" ref="M1562:M1587" si="697">IF(SUM(G1562:L1562)&gt;0.00001,M1561+G1562-H1562+I1562-J1562+K1562-L1562,"")</f>
        <v/>
      </c>
      <c r="N1562" s="534"/>
      <c r="O1562" s="534"/>
      <c r="Q1562" s="513">
        <f t="shared" ref="Q1562:Q1587" si="698">SUM(G1562:L1562)</f>
        <v>0</v>
      </c>
      <c r="R1562" s="499" t="str">
        <f t="shared" ref="R1562:R1587" si="699">LEFT(F1562,2)</f>
        <v/>
      </c>
      <c r="T1562" s="522">
        <f t="shared" si="682"/>
        <v>0</v>
      </c>
      <c r="U1562" s="523">
        <f t="shared" si="683"/>
        <v>0</v>
      </c>
      <c r="V1562" s="522">
        <f t="shared" si="684"/>
        <v>0</v>
      </c>
      <c r="W1562" s="523">
        <f t="shared" si="685"/>
        <v>0</v>
      </c>
      <c r="X1562" s="522">
        <f t="shared" si="686"/>
        <v>0</v>
      </c>
      <c r="Y1562" s="523">
        <f t="shared" si="687"/>
        <v>0</v>
      </c>
      <c r="AA1562" s="517"/>
      <c r="AB1562" s="517" t="e">
        <f t="shared" ref="AB1562:AB1587" si="700">$AA$11+M1562</f>
        <v>#VALUE!</v>
      </c>
      <c r="AC1562" s="524"/>
      <c r="AE1562" s="519"/>
      <c r="AF1562" s="519"/>
      <c r="AH1562" s="499" t="str">
        <f t="shared" si="689"/>
        <v/>
      </c>
    </row>
    <row r="1563" spans="1:34" x14ac:dyDescent="0.2">
      <c r="A1563" s="134"/>
      <c r="B1563" s="135" t="str">
        <f t="shared" ref="B1563:B1587" si="701">IF(Q1563&gt;0.00001,B1562+1,"")</f>
        <v/>
      </c>
      <c r="C1563" s="128" t="b">
        <f t="shared" si="694"/>
        <v>0</v>
      </c>
      <c r="D1563" s="136"/>
      <c r="E1563" s="143" t="b">
        <f t="shared" si="695"/>
        <v>0</v>
      </c>
      <c r="F1563" s="137" t="str">
        <f t="shared" si="696"/>
        <v/>
      </c>
      <c r="G1563" s="138"/>
      <c r="H1563" s="139"/>
      <c r="I1563" s="138"/>
      <c r="J1563" s="139"/>
      <c r="K1563" s="138"/>
      <c r="L1563" s="139"/>
      <c r="M1563" s="140" t="str">
        <f t="shared" si="697"/>
        <v/>
      </c>
      <c r="N1563" s="534"/>
      <c r="O1563" s="534"/>
      <c r="Q1563" s="513">
        <f t="shared" si="698"/>
        <v>0</v>
      </c>
      <c r="R1563" s="499" t="str">
        <f t="shared" si="699"/>
        <v/>
      </c>
      <c r="T1563" s="522">
        <f t="shared" si="682"/>
        <v>0</v>
      </c>
      <c r="U1563" s="523">
        <f t="shared" si="683"/>
        <v>0</v>
      </c>
      <c r="V1563" s="522">
        <f t="shared" si="684"/>
        <v>0</v>
      </c>
      <c r="W1563" s="523">
        <f t="shared" si="685"/>
        <v>0</v>
      </c>
      <c r="X1563" s="522">
        <f t="shared" si="686"/>
        <v>0</v>
      </c>
      <c r="Y1563" s="523">
        <f t="shared" si="687"/>
        <v>0</v>
      </c>
      <c r="AA1563" s="517"/>
      <c r="AB1563" s="517" t="e">
        <f t="shared" si="700"/>
        <v>#VALUE!</v>
      </c>
      <c r="AC1563" s="524"/>
      <c r="AE1563" s="519"/>
      <c r="AF1563" s="519"/>
      <c r="AH1563" s="499" t="str">
        <f t="shared" si="689"/>
        <v/>
      </c>
    </row>
    <row r="1564" spans="1:34" x14ac:dyDescent="0.2">
      <c r="A1564" s="134"/>
      <c r="B1564" s="135" t="str">
        <f t="shared" si="701"/>
        <v/>
      </c>
      <c r="C1564" s="128" t="b">
        <f t="shared" si="694"/>
        <v>0</v>
      </c>
      <c r="D1564" s="136"/>
      <c r="E1564" s="143" t="b">
        <f t="shared" si="695"/>
        <v>0</v>
      </c>
      <c r="F1564" s="137" t="str">
        <f t="shared" si="696"/>
        <v/>
      </c>
      <c r="G1564" s="138"/>
      <c r="H1564" s="139"/>
      <c r="I1564" s="138"/>
      <c r="J1564" s="139"/>
      <c r="K1564" s="138"/>
      <c r="L1564" s="139"/>
      <c r="M1564" s="140" t="str">
        <f t="shared" si="697"/>
        <v/>
      </c>
      <c r="N1564" s="534"/>
      <c r="O1564" s="534"/>
      <c r="Q1564" s="513">
        <f t="shared" si="698"/>
        <v>0</v>
      </c>
      <c r="R1564" s="499" t="str">
        <f t="shared" si="699"/>
        <v/>
      </c>
      <c r="T1564" s="522">
        <f t="shared" si="682"/>
        <v>0</v>
      </c>
      <c r="U1564" s="523">
        <f t="shared" si="683"/>
        <v>0</v>
      </c>
      <c r="V1564" s="522">
        <f t="shared" si="684"/>
        <v>0</v>
      </c>
      <c r="W1564" s="523">
        <f t="shared" si="685"/>
        <v>0</v>
      </c>
      <c r="X1564" s="522">
        <f t="shared" si="686"/>
        <v>0</v>
      </c>
      <c r="Y1564" s="523">
        <f t="shared" si="687"/>
        <v>0</v>
      </c>
      <c r="AA1564" s="517"/>
      <c r="AB1564" s="517" t="e">
        <f t="shared" si="700"/>
        <v>#VALUE!</v>
      </c>
      <c r="AC1564" s="524"/>
      <c r="AE1564" s="519"/>
      <c r="AF1564" s="519"/>
      <c r="AH1564" s="499" t="str">
        <f t="shared" si="689"/>
        <v/>
      </c>
    </row>
    <row r="1565" spans="1:34" x14ac:dyDescent="0.2">
      <c r="A1565" s="134"/>
      <c r="B1565" s="135" t="str">
        <f t="shared" si="701"/>
        <v/>
      </c>
      <c r="C1565" s="128" t="b">
        <f t="shared" si="694"/>
        <v>0</v>
      </c>
      <c r="D1565" s="136"/>
      <c r="E1565" s="143" t="b">
        <f t="shared" si="695"/>
        <v>0</v>
      </c>
      <c r="F1565" s="137" t="str">
        <f t="shared" si="696"/>
        <v/>
      </c>
      <c r="G1565" s="138"/>
      <c r="H1565" s="139"/>
      <c r="I1565" s="138"/>
      <c r="J1565" s="139"/>
      <c r="K1565" s="138"/>
      <c r="L1565" s="139"/>
      <c r="M1565" s="140" t="str">
        <f t="shared" si="697"/>
        <v/>
      </c>
      <c r="N1565" s="534"/>
      <c r="O1565" s="534"/>
      <c r="Q1565" s="513">
        <f t="shared" si="698"/>
        <v>0</v>
      </c>
      <c r="R1565" s="499" t="str">
        <f t="shared" si="699"/>
        <v/>
      </c>
      <c r="T1565" s="522">
        <f t="shared" si="682"/>
        <v>0</v>
      </c>
      <c r="U1565" s="523">
        <f t="shared" si="683"/>
        <v>0</v>
      </c>
      <c r="V1565" s="522">
        <f t="shared" si="684"/>
        <v>0</v>
      </c>
      <c r="W1565" s="523">
        <f t="shared" si="685"/>
        <v>0</v>
      </c>
      <c r="X1565" s="522">
        <f t="shared" si="686"/>
        <v>0</v>
      </c>
      <c r="Y1565" s="523">
        <f t="shared" si="687"/>
        <v>0</v>
      </c>
      <c r="AA1565" s="517"/>
      <c r="AB1565" s="517" t="e">
        <f t="shared" si="700"/>
        <v>#VALUE!</v>
      </c>
      <c r="AC1565" s="524"/>
      <c r="AE1565" s="519"/>
      <c r="AF1565" s="519"/>
      <c r="AH1565" s="499" t="str">
        <f t="shared" si="689"/>
        <v/>
      </c>
    </row>
    <row r="1566" spans="1:34" x14ac:dyDescent="0.2">
      <c r="A1566" s="134"/>
      <c r="B1566" s="135" t="str">
        <f t="shared" si="701"/>
        <v/>
      </c>
      <c r="C1566" s="128" t="b">
        <f t="shared" si="694"/>
        <v>0</v>
      </c>
      <c r="D1566" s="136"/>
      <c r="E1566" s="143" t="b">
        <f t="shared" si="695"/>
        <v>0</v>
      </c>
      <c r="F1566" s="137" t="str">
        <f t="shared" si="696"/>
        <v/>
      </c>
      <c r="G1566" s="138"/>
      <c r="H1566" s="139"/>
      <c r="I1566" s="138"/>
      <c r="J1566" s="139"/>
      <c r="K1566" s="138"/>
      <c r="L1566" s="139"/>
      <c r="M1566" s="140" t="str">
        <f t="shared" si="697"/>
        <v/>
      </c>
      <c r="N1566" s="534"/>
      <c r="O1566" s="534"/>
      <c r="Q1566" s="513">
        <f t="shared" si="698"/>
        <v>0</v>
      </c>
      <c r="R1566" s="499" t="str">
        <f t="shared" si="699"/>
        <v/>
      </c>
      <c r="T1566" s="522">
        <f t="shared" si="682"/>
        <v>0</v>
      </c>
      <c r="U1566" s="523">
        <f t="shared" si="683"/>
        <v>0</v>
      </c>
      <c r="V1566" s="522">
        <f t="shared" si="684"/>
        <v>0</v>
      </c>
      <c r="W1566" s="523">
        <f t="shared" si="685"/>
        <v>0</v>
      </c>
      <c r="X1566" s="522">
        <f t="shared" si="686"/>
        <v>0</v>
      </c>
      <c r="Y1566" s="523">
        <f t="shared" si="687"/>
        <v>0</v>
      </c>
      <c r="AA1566" s="517"/>
      <c r="AB1566" s="517" t="e">
        <f t="shared" si="700"/>
        <v>#VALUE!</v>
      </c>
      <c r="AC1566" s="524"/>
      <c r="AE1566" s="519"/>
      <c r="AF1566" s="519"/>
      <c r="AH1566" s="499" t="str">
        <f t="shared" si="689"/>
        <v/>
      </c>
    </row>
    <row r="1567" spans="1:34" x14ac:dyDescent="0.2">
      <c r="A1567" s="134"/>
      <c r="B1567" s="135" t="str">
        <f t="shared" si="701"/>
        <v/>
      </c>
      <c r="C1567" s="128" t="b">
        <f t="shared" si="694"/>
        <v>0</v>
      </c>
      <c r="D1567" s="136"/>
      <c r="E1567" s="143" t="b">
        <f t="shared" si="695"/>
        <v>0</v>
      </c>
      <c r="F1567" s="137" t="str">
        <f t="shared" si="696"/>
        <v/>
      </c>
      <c r="G1567" s="138"/>
      <c r="H1567" s="139"/>
      <c r="I1567" s="138"/>
      <c r="J1567" s="139"/>
      <c r="K1567" s="138"/>
      <c r="L1567" s="139"/>
      <c r="M1567" s="140" t="str">
        <f t="shared" si="697"/>
        <v/>
      </c>
      <c r="N1567" s="534"/>
      <c r="O1567" s="534"/>
      <c r="Q1567" s="513">
        <f t="shared" si="698"/>
        <v>0</v>
      </c>
      <c r="R1567" s="499" t="str">
        <f t="shared" si="699"/>
        <v/>
      </c>
      <c r="T1567" s="522">
        <f t="shared" si="682"/>
        <v>0</v>
      </c>
      <c r="U1567" s="523">
        <f t="shared" si="683"/>
        <v>0</v>
      </c>
      <c r="V1567" s="522">
        <f t="shared" si="684"/>
        <v>0</v>
      </c>
      <c r="W1567" s="523">
        <f t="shared" si="685"/>
        <v>0</v>
      </c>
      <c r="X1567" s="522">
        <f t="shared" si="686"/>
        <v>0</v>
      </c>
      <c r="Y1567" s="523">
        <f t="shared" si="687"/>
        <v>0</v>
      </c>
      <c r="AA1567" s="517"/>
      <c r="AB1567" s="517" t="e">
        <f t="shared" si="700"/>
        <v>#VALUE!</v>
      </c>
      <c r="AC1567" s="524"/>
      <c r="AE1567" s="519"/>
      <c r="AF1567" s="519"/>
      <c r="AH1567" s="499" t="str">
        <f t="shared" si="689"/>
        <v/>
      </c>
    </row>
    <row r="1568" spans="1:34" x14ac:dyDescent="0.2">
      <c r="A1568" s="134"/>
      <c r="B1568" s="135" t="str">
        <f t="shared" si="701"/>
        <v/>
      </c>
      <c r="C1568" s="128" t="b">
        <f t="shared" si="694"/>
        <v>0</v>
      </c>
      <c r="D1568" s="136"/>
      <c r="E1568" s="143" t="b">
        <f t="shared" si="695"/>
        <v>0</v>
      </c>
      <c r="F1568" s="137" t="str">
        <f t="shared" si="696"/>
        <v/>
      </c>
      <c r="G1568" s="138"/>
      <c r="H1568" s="139"/>
      <c r="I1568" s="138"/>
      <c r="J1568" s="139"/>
      <c r="K1568" s="138"/>
      <c r="L1568" s="139"/>
      <c r="M1568" s="140" t="str">
        <f t="shared" si="697"/>
        <v/>
      </c>
      <c r="N1568" s="534"/>
      <c r="O1568" s="534"/>
      <c r="Q1568" s="513">
        <f t="shared" si="698"/>
        <v>0</v>
      </c>
      <c r="R1568" s="499" t="str">
        <f t="shared" si="699"/>
        <v/>
      </c>
      <c r="T1568" s="522">
        <f t="shared" si="682"/>
        <v>0</v>
      </c>
      <c r="U1568" s="523">
        <f t="shared" si="683"/>
        <v>0</v>
      </c>
      <c r="V1568" s="522">
        <f t="shared" si="684"/>
        <v>0</v>
      </c>
      <c r="W1568" s="523">
        <f t="shared" si="685"/>
        <v>0</v>
      </c>
      <c r="X1568" s="522">
        <f t="shared" si="686"/>
        <v>0</v>
      </c>
      <c r="Y1568" s="523">
        <f t="shared" si="687"/>
        <v>0</v>
      </c>
      <c r="AA1568" s="517"/>
      <c r="AB1568" s="517" t="e">
        <f t="shared" si="700"/>
        <v>#VALUE!</v>
      </c>
      <c r="AC1568" s="524"/>
      <c r="AE1568" s="519"/>
      <c r="AF1568" s="519"/>
      <c r="AH1568" s="499" t="str">
        <f t="shared" si="689"/>
        <v/>
      </c>
    </row>
    <row r="1569" spans="1:34" x14ac:dyDescent="0.2">
      <c r="A1569" s="134"/>
      <c r="B1569" s="135" t="str">
        <f t="shared" si="701"/>
        <v/>
      </c>
      <c r="C1569" s="128" t="b">
        <f t="shared" si="694"/>
        <v>0</v>
      </c>
      <c r="D1569" s="136"/>
      <c r="E1569" s="143" t="b">
        <f t="shared" si="695"/>
        <v>0</v>
      </c>
      <c r="F1569" s="137" t="str">
        <f t="shared" si="696"/>
        <v/>
      </c>
      <c r="G1569" s="138"/>
      <c r="H1569" s="139"/>
      <c r="I1569" s="138"/>
      <c r="J1569" s="139"/>
      <c r="K1569" s="138"/>
      <c r="L1569" s="139"/>
      <c r="M1569" s="140" t="str">
        <f t="shared" si="697"/>
        <v/>
      </c>
      <c r="N1569" s="534"/>
      <c r="O1569" s="534"/>
      <c r="Q1569" s="513">
        <f t="shared" si="698"/>
        <v>0</v>
      </c>
      <c r="R1569" s="499" t="str">
        <f t="shared" si="699"/>
        <v/>
      </c>
      <c r="T1569" s="522">
        <f t="shared" si="682"/>
        <v>0</v>
      </c>
      <c r="U1569" s="523">
        <f t="shared" si="683"/>
        <v>0</v>
      </c>
      <c r="V1569" s="522">
        <f t="shared" si="684"/>
        <v>0</v>
      </c>
      <c r="W1569" s="523">
        <f t="shared" si="685"/>
        <v>0</v>
      </c>
      <c r="X1569" s="522">
        <f t="shared" si="686"/>
        <v>0</v>
      </c>
      <c r="Y1569" s="523">
        <f t="shared" si="687"/>
        <v>0</v>
      </c>
      <c r="AA1569" s="517"/>
      <c r="AB1569" s="517" t="e">
        <f t="shared" si="700"/>
        <v>#VALUE!</v>
      </c>
      <c r="AC1569" s="524"/>
      <c r="AE1569" s="519"/>
      <c r="AF1569" s="519"/>
      <c r="AH1569" s="499" t="str">
        <f t="shared" si="689"/>
        <v/>
      </c>
    </row>
    <row r="1570" spans="1:34" x14ac:dyDescent="0.2">
      <c r="A1570" s="134"/>
      <c r="B1570" s="135" t="str">
        <f t="shared" si="701"/>
        <v/>
      </c>
      <c r="C1570" s="128" t="b">
        <f t="shared" si="694"/>
        <v>0</v>
      </c>
      <c r="D1570" s="136"/>
      <c r="E1570" s="143" t="b">
        <f t="shared" si="695"/>
        <v>0</v>
      </c>
      <c r="F1570" s="137" t="str">
        <f t="shared" si="696"/>
        <v/>
      </c>
      <c r="G1570" s="138"/>
      <c r="H1570" s="139"/>
      <c r="I1570" s="138"/>
      <c r="J1570" s="139"/>
      <c r="K1570" s="138"/>
      <c r="L1570" s="139"/>
      <c r="M1570" s="140" t="str">
        <f t="shared" si="697"/>
        <v/>
      </c>
      <c r="N1570" s="534"/>
      <c r="O1570" s="534"/>
      <c r="Q1570" s="513">
        <f t="shared" si="698"/>
        <v>0</v>
      </c>
      <c r="R1570" s="499" t="str">
        <f t="shared" si="699"/>
        <v/>
      </c>
      <c r="T1570" s="522">
        <f t="shared" si="682"/>
        <v>0</v>
      </c>
      <c r="U1570" s="523">
        <f t="shared" si="683"/>
        <v>0</v>
      </c>
      <c r="V1570" s="522">
        <f t="shared" si="684"/>
        <v>0</v>
      </c>
      <c r="W1570" s="523">
        <f t="shared" si="685"/>
        <v>0</v>
      </c>
      <c r="X1570" s="522">
        <f t="shared" si="686"/>
        <v>0</v>
      </c>
      <c r="Y1570" s="523">
        <f t="shared" si="687"/>
        <v>0</v>
      </c>
      <c r="AA1570" s="517"/>
      <c r="AB1570" s="517" t="e">
        <f t="shared" si="700"/>
        <v>#VALUE!</v>
      </c>
      <c r="AC1570" s="524"/>
      <c r="AE1570" s="519"/>
      <c r="AF1570" s="519"/>
      <c r="AH1570" s="499" t="str">
        <f t="shared" si="689"/>
        <v/>
      </c>
    </row>
    <row r="1571" spans="1:34" x14ac:dyDescent="0.2">
      <c r="A1571" s="134"/>
      <c r="B1571" s="135" t="str">
        <f t="shared" si="701"/>
        <v/>
      </c>
      <c r="C1571" s="128" t="b">
        <f t="shared" si="694"/>
        <v>0</v>
      </c>
      <c r="D1571" s="136"/>
      <c r="E1571" s="143" t="b">
        <f t="shared" si="695"/>
        <v>0</v>
      </c>
      <c r="F1571" s="137" t="str">
        <f t="shared" si="696"/>
        <v/>
      </c>
      <c r="G1571" s="138"/>
      <c r="H1571" s="139"/>
      <c r="I1571" s="138"/>
      <c r="J1571" s="139"/>
      <c r="K1571" s="138"/>
      <c r="L1571" s="139"/>
      <c r="M1571" s="140" t="str">
        <f t="shared" si="697"/>
        <v/>
      </c>
      <c r="N1571" s="534"/>
      <c r="O1571" s="534"/>
      <c r="Q1571" s="513">
        <f t="shared" si="698"/>
        <v>0</v>
      </c>
      <c r="R1571" s="499" t="str">
        <f t="shared" si="699"/>
        <v/>
      </c>
      <c r="T1571" s="522">
        <f t="shared" si="682"/>
        <v>0</v>
      </c>
      <c r="U1571" s="523">
        <f t="shared" si="683"/>
        <v>0</v>
      </c>
      <c r="V1571" s="522">
        <f t="shared" si="684"/>
        <v>0</v>
      </c>
      <c r="W1571" s="523">
        <f t="shared" si="685"/>
        <v>0</v>
      </c>
      <c r="X1571" s="522">
        <f t="shared" si="686"/>
        <v>0</v>
      </c>
      <c r="Y1571" s="523">
        <f t="shared" si="687"/>
        <v>0</v>
      </c>
      <c r="AA1571" s="517"/>
      <c r="AB1571" s="517" t="e">
        <f t="shared" si="700"/>
        <v>#VALUE!</v>
      </c>
      <c r="AC1571" s="524"/>
      <c r="AE1571" s="519"/>
      <c r="AF1571" s="519"/>
      <c r="AH1571" s="499" t="str">
        <f t="shared" si="689"/>
        <v/>
      </c>
    </row>
    <row r="1572" spans="1:34" x14ac:dyDescent="0.2">
      <c r="A1572" s="134"/>
      <c r="B1572" s="135" t="str">
        <f t="shared" si="701"/>
        <v/>
      </c>
      <c r="C1572" s="128" t="b">
        <f t="shared" si="694"/>
        <v>0</v>
      </c>
      <c r="D1572" s="136"/>
      <c r="E1572" s="143" t="b">
        <f t="shared" si="695"/>
        <v>0</v>
      </c>
      <c r="F1572" s="137" t="str">
        <f t="shared" si="696"/>
        <v/>
      </c>
      <c r="G1572" s="138"/>
      <c r="H1572" s="139"/>
      <c r="I1572" s="138"/>
      <c r="J1572" s="139"/>
      <c r="K1572" s="138"/>
      <c r="L1572" s="139"/>
      <c r="M1572" s="140" t="str">
        <f t="shared" si="697"/>
        <v/>
      </c>
      <c r="N1572" s="534"/>
      <c r="O1572" s="534"/>
      <c r="Q1572" s="513">
        <f t="shared" si="698"/>
        <v>0</v>
      </c>
      <c r="R1572" s="499" t="str">
        <f t="shared" si="699"/>
        <v/>
      </c>
      <c r="T1572" s="522">
        <f t="shared" si="682"/>
        <v>0</v>
      </c>
      <c r="U1572" s="523">
        <f t="shared" si="683"/>
        <v>0</v>
      </c>
      <c r="V1572" s="522">
        <f t="shared" si="684"/>
        <v>0</v>
      </c>
      <c r="W1572" s="523">
        <f t="shared" si="685"/>
        <v>0</v>
      </c>
      <c r="X1572" s="522">
        <f t="shared" si="686"/>
        <v>0</v>
      </c>
      <c r="Y1572" s="523">
        <f t="shared" si="687"/>
        <v>0</v>
      </c>
      <c r="AA1572" s="517"/>
      <c r="AB1572" s="517" t="e">
        <f t="shared" si="700"/>
        <v>#VALUE!</v>
      </c>
      <c r="AC1572" s="524"/>
      <c r="AE1572" s="519"/>
      <c r="AF1572" s="519"/>
      <c r="AH1572" s="499" t="str">
        <f t="shared" si="689"/>
        <v/>
      </c>
    </row>
    <row r="1573" spans="1:34" x14ac:dyDescent="0.2">
      <c r="A1573" s="134"/>
      <c r="B1573" s="135" t="str">
        <f t="shared" si="701"/>
        <v/>
      </c>
      <c r="C1573" s="128" t="b">
        <f t="shared" si="694"/>
        <v>0</v>
      </c>
      <c r="D1573" s="136"/>
      <c r="E1573" s="143" t="b">
        <f t="shared" si="695"/>
        <v>0</v>
      </c>
      <c r="F1573" s="137" t="str">
        <f t="shared" si="696"/>
        <v/>
      </c>
      <c r="G1573" s="138"/>
      <c r="H1573" s="139"/>
      <c r="I1573" s="138"/>
      <c r="J1573" s="139"/>
      <c r="K1573" s="138"/>
      <c r="L1573" s="139"/>
      <c r="M1573" s="140" t="str">
        <f t="shared" si="697"/>
        <v/>
      </c>
      <c r="N1573" s="534"/>
      <c r="O1573" s="534"/>
      <c r="Q1573" s="513">
        <f t="shared" si="698"/>
        <v>0</v>
      </c>
      <c r="R1573" s="499" t="str">
        <f t="shared" si="699"/>
        <v/>
      </c>
      <c r="T1573" s="522">
        <f t="shared" si="682"/>
        <v>0</v>
      </c>
      <c r="U1573" s="523">
        <f t="shared" si="683"/>
        <v>0</v>
      </c>
      <c r="V1573" s="522">
        <f t="shared" si="684"/>
        <v>0</v>
      </c>
      <c r="W1573" s="523">
        <f t="shared" si="685"/>
        <v>0</v>
      </c>
      <c r="X1573" s="522">
        <f t="shared" si="686"/>
        <v>0</v>
      </c>
      <c r="Y1573" s="523">
        <f t="shared" si="687"/>
        <v>0</v>
      </c>
      <c r="AA1573" s="517"/>
      <c r="AB1573" s="517" t="e">
        <f t="shared" si="700"/>
        <v>#VALUE!</v>
      </c>
      <c r="AC1573" s="524"/>
      <c r="AE1573" s="519"/>
      <c r="AF1573" s="519"/>
      <c r="AH1573" s="499" t="str">
        <f t="shared" si="689"/>
        <v/>
      </c>
    </row>
    <row r="1574" spans="1:34" x14ac:dyDescent="0.2">
      <c r="A1574" s="134"/>
      <c r="B1574" s="135" t="str">
        <f t="shared" si="701"/>
        <v/>
      </c>
      <c r="C1574" s="128" t="b">
        <f t="shared" si="694"/>
        <v>0</v>
      </c>
      <c r="D1574" s="136"/>
      <c r="E1574" s="143" t="b">
        <f t="shared" si="695"/>
        <v>0</v>
      </c>
      <c r="F1574" s="137" t="str">
        <f t="shared" si="696"/>
        <v/>
      </c>
      <c r="G1574" s="138"/>
      <c r="H1574" s="139"/>
      <c r="I1574" s="138"/>
      <c r="J1574" s="139"/>
      <c r="K1574" s="138"/>
      <c r="L1574" s="139"/>
      <c r="M1574" s="140" t="str">
        <f t="shared" si="697"/>
        <v/>
      </c>
      <c r="N1574" s="534"/>
      <c r="O1574" s="534"/>
      <c r="Q1574" s="513">
        <f t="shared" si="698"/>
        <v>0</v>
      </c>
      <c r="R1574" s="499" t="str">
        <f t="shared" si="699"/>
        <v/>
      </c>
      <c r="T1574" s="522">
        <f t="shared" si="682"/>
        <v>0</v>
      </c>
      <c r="U1574" s="523">
        <f t="shared" si="683"/>
        <v>0</v>
      </c>
      <c r="V1574" s="522">
        <f t="shared" si="684"/>
        <v>0</v>
      </c>
      <c r="W1574" s="523">
        <f t="shared" si="685"/>
        <v>0</v>
      </c>
      <c r="X1574" s="522">
        <f t="shared" si="686"/>
        <v>0</v>
      </c>
      <c r="Y1574" s="523">
        <f t="shared" si="687"/>
        <v>0</v>
      </c>
      <c r="AA1574" s="517"/>
      <c r="AB1574" s="517" t="e">
        <f t="shared" si="700"/>
        <v>#VALUE!</v>
      </c>
      <c r="AC1574" s="524"/>
      <c r="AE1574" s="519"/>
      <c r="AF1574" s="519"/>
      <c r="AH1574" s="499" t="str">
        <f t="shared" si="689"/>
        <v/>
      </c>
    </row>
    <row r="1575" spans="1:34" x14ac:dyDescent="0.2">
      <c r="A1575" s="134"/>
      <c r="B1575" s="135" t="str">
        <f t="shared" si="701"/>
        <v/>
      </c>
      <c r="C1575" s="128" t="b">
        <f t="shared" si="694"/>
        <v>0</v>
      </c>
      <c r="D1575" s="136"/>
      <c r="E1575" s="143" t="b">
        <f t="shared" si="695"/>
        <v>0</v>
      </c>
      <c r="F1575" s="137" t="str">
        <f t="shared" si="696"/>
        <v/>
      </c>
      <c r="G1575" s="138"/>
      <c r="H1575" s="139"/>
      <c r="I1575" s="138"/>
      <c r="J1575" s="139"/>
      <c r="K1575" s="138"/>
      <c r="L1575" s="139"/>
      <c r="M1575" s="140" t="str">
        <f t="shared" si="697"/>
        <v/>
      </c>
      <c r="N1575" s="534"/>
      <c r="O1575" s="534"/>
      <c r="Q1575" s="513">
        <f t="shared" si="698"/>
        <v>0</v>
      </c>
      <c r="R1575" s="499" t="str">
        <f t="shared" si="699"/>
        <v/>
      </c>
      <c r="T1575" s="522">
        <f t="shared" si="682"/>
        <v>0</v>
      </c>
      <c r="U1575" s="523">
        <f t="shared" si="683"/>
        <v>0</v>
      </c>
      <c r="V1575" s="522">
        <f t="shared" si="684"/>
        <v>0</v>
      </c>
      <c r="W1575" s="523">
        <f t="shared" si="685"/>
        <v>0</v>
      </c>
      <c r="X1575" s="522">
        <f t="shared" si="686"/>
        <v>0</v>
      </c>
      <c r="Y1575" s="523">
        <f t="shared" si="687"/>
        <v>0</v>
      </c>
      <c r="AA1575" s="517"/>
      <c r="AB1575" s="517" t="e">
        <f t="shared" si="700"/>
        <v>#VALUE!</v>
      </c>
      <c r="AC1575" s="524"/>
      <c r="AE1575" s="519"/>
      <c r="AF1575" s="519"/>
      <c r="AH1575" s="499" t="str">
        <f t="shared" si="689"/>
        <v/>
      </c>
    </row>
    <row r="1576" spans="1:34" x14ac:dyDescent="0.2">
      <c r="A1576" s="134"/>
      <c r="B1576" s="135" t="str">
        <f t="shared" si="701"/>
        <v/>
      </c>
      <c r="C1576" s="128" t="b">
        <f t="shared" si="694"/>
        <v>0</v>
      </c>
      <c r="D1576" s="136"/>
      <c r="E1576" s="143" t="b">
        <f t="shared" si="695"/>
        <v>0</v>
      </c>
      <c r="F1576" s="137" t="str">
        <f t="shared" si="696"/>
        <v/>
      </c>
      <c r="G1576" s="138"/>
      <c r="H1576" s="139"/>
      <c r="I1576" s="138"/>
      <c r="J1576" s="139"/>
      <c r="K1576" s="138"/>
      <c r="L1576" s="139"/>
      <c r="M1576" s="140" t="str">
        <f t="shared" si="697"/>
        <v/>
      </c>
      <c r="N1576" s="534"/>
      <c r="O1576" s="534"/>
      <c r="Q1576" s="513">
        <f t="shared" si="698"/>
        <v>0</v>
      </c>
      <c r="R1576" s="499" t="str">
        <f t="shared" si="699"/>
        <v/>
      </c>
      <c r="T1576" s="522">
        <f t="shared" si="682"/>
        <v>0</v>
      </c>
      <c r="U1576" s="523">
        <f t="shared" si="683"/>
        <v>0</v>
      </c>
      <c r="V1576" s="522">
        <f t="shared" si="684"/>
        <v>0</v>
      </c>
      <c r="W1576" s="523">
        <f t="shared" si="685"/>
        <v>0</v>
      </c>
      <c r="X1576" s="522">
        <f t="shared" si="686"/>
        <v>0</v>
      </c>
      <c r="Y1576" s="523">
        <f t="shared" si="687"/>
        <v>0</v>
      </c>
      <c r="AA1576" s="517"/>
      <c r="AB1576" s="517" t="e">
        <f t="shared" si="700"/>
        <v>#VALUE!</v>
      </c>
      <c r="AC1576" s="524"/>
      <c r="AE1576" s="519"/>
      <c r="AF1576" s="519"/>
      <c r="AH1576" s="499" t="str">
        <f t="shared" si="689"/>
        <v/>
      </c>
    </row>
    <row r="1577" spans="1:34" x14ac:dyDescent="0.2">
      <c r="A1577" s="134"/>
      <c r="B1577" s="135" t="str">
        <f t="shared" si="701"/>
        <v/>
      </c>
      <c r="C1577" s="128" t="b">
        <f t="shared" si="694"/>
        <v>0</v>
      </c>
      <c r="D1577" s="136"/>
      <c r="E1577" s="143" t="b">
        <f t="shared" si="695"/>
        <v>0</v>
      </c>
      <c r="F1577" s="137" t="str">
        <f t="shared" si="696"/>
        <v/>
      </c>
      <c r="G1577" s="138"/>
      <c r="H1577" s="139"/>
      <c r="I1577" s="138"/>
      <c r="J1577" s="139"/>
      <c r="K1577" s="138"/>
      <c r="L1577" s="139"/>
      <c r="M1577" s="140" t="str">
        <f t="shared" si="697"/>
        <v/>
      </c>
      <c r="N1577" s="534"/>
      <c r="O1577" s="534"/>
      <c r="Q1577" s="513">
        <f t="shared" si="698"/>
        <v>0</v>
      </c>
      <c r="R1577" s="499" t="str">
        <f t="shared" si="699"/>
        <v/>
      </c>
      <c r="T1577" s="522">
        <f t="shared" si="682"/>
        <v>0</v>
      </c>
      <c r="U1577" s="523">
        <f t="shared" si="683"/>
        <v>0</v>
      </c>
      <c r="V1577" s="522">
        <f t="shared" si="684"/>
        <v>0</v>
      </c>
      <c r="W1577" s="523">
        <f t="shared" si="685"/>
        <v>0</v>
      </c>
      <c r="X1577" s="522">
        <f t="shared" si="686"/>
        <v>0</v>
      </c>
      <c r="Y1577" s="523">
        <f t="shared" si="687"/>
        <v>0</v>
      </c>
      <c r="AA1577" s="517"/>
      <c r="AB1577" s="517" t="e">
        <f t="shared" si="700"/>
        <v>#VALUE!</v>
      </c>
      <c r="AC1577" s="524"/>
      <c r="AE1577" s="519"/>
      <c r="AF1577" s="519"/>
      <c r="AH1577" s="499" t="str">
        <f t="shared" si="689"/>
        <v/>
      </c>
    </row>
    <row r="1578" spans="1:34" x14ac:dyDescent="0.2">
      <c r="A1578" s="134"/>
      <c r="B1578" s="135" t="str">
        <f t="shared" si="701"/>
        <v/>
      </c>
      <c r="C1578" s="128" t="b">
        <f t="shared" si="694"/>
        <v>0</v>
      </c>
      <c r="D1578" s="136"/>
      <c r="E1578" s="143" t="b">
        <f t="shared" si="695"/>
        <v>0</v>
      </c>
      <c r="F1578" s="137" t="str">
        <f t="shared" si="696"/>
        <v/>
      </c>
      <c r="G1578" s="138"/>
      <c r="H1578" s="139"/>
      <c r="I1578" s="138"/>
      <c r="J1578" s="139"/>
      <c r="K1578" s="138"/>
      <c r="L1578" s="139"/>
      <c r="M1578" s="140" t="str">
        <f t="shared" si="697"/>
        <v/>
      </c>
      <c r="N1578" s="534"/>
      <c r="O1578" s="534"/>
      <c r="Q1578" s="513">
        <f t="shared" si="698"/>
        <v>0</v>
      </c>
      <c r="R1578" s="499" t="str">
        <f t="shared" si="699"/>
        <v/>
      </c>
      <c r="T1578" s="522">
        <f t="shared" si="682"/>
        <v>0</v>
      </c>
      <c r="U1578" s="523">
        <f t="shared" si="683"/>
        <v>0</v>
      </c>
      <c r="V1578" s="522">
        <f t="shared" si="684"/>
        <v>0</v>
      </c>
      <c r="W1578" s="523">
        <f t="shared" si="685"/>
        <v>0</v>
      </c>
      <c r="X1578" s="522">
        <f t="shared" si="686"/>
        <v>0</v>
      </c>
      <c r="Y1578" s="523">
        <f t="shared" si="687"/>
        <v>0</v>
      </c>
      <c r="AA1578" s="517"/>
      <c r="AB1578" s="517" t="e">
        <f t="shared" si="700"/>
        <v>#VALUE!</v>
      </c>
      <c r="AC1578" s="524"/>
      <c r="AE1578" s="519"/>
      <c r="AF1578" s="519"/>
      <c r="AH1578" s="499" t="str">
        <f t="shared" si="689"/>
        <v/>
      </c>
    </row>
    <row r="1579" spans="1:34" x14ac:dyDescent="0.2">
      <c r="A1579" s="134"/>
      <c r="B1579" s="135" t="str">
        <f t="shared" si="701"/>
        <v/>
      </c>
      <c r="C1579" s="128" t="b">
        <f t="shared" si="694"/>
        <v>0</v>
      </c>
      <c r="D1579" s="136"/>
      <c r="E1579" s="143" t="b">
        <f t="shared" si="695"/>
        <v>0</v>
      </c>
      <c r="F1579" s="137" t="str">
        <f t="shared" si="696"/>
        <v/>
      </c>
      <c r="G1579" s="138"/>
      <c r="H1579" s="139"/>
      <c r="I1579" s="138"/>
      <c r="J1579" s="139"/>
      <c r="K1579" s="138"/>
      <c r="L1579" s="139"/>
      <c r="M1579" s="140" t="str">
        <f t="shared" si="697"/>
        <v/>
      </c>
      <c r="N1579" s="534"/>
      <c r="O1579" s="534"/>
      <c r="Q1579" s="513">
        <f t="shared" si="698"/>
        <v>0</v>
      </c>
      <c r="R1579" s="499" t="str">
        <f t="shared" si="699"/>
        <v/>
      </c>
      <c r="T1579" s="522">
        <f t="shared" si="682"/>
        <v>0</v>
      </c>
      <c r="U1579" s="523">
        <f t="shared" si="683"/>
        <v>0</v>
      </c>
      <c r="V1579" s="522">
        <f t="shared" si="684"/>
        <v>0</v>
      </c>
      <c r="W1579" s="523">
        <f t="shared" si="685"/>
        <v>0</v>
      </c>
      <c r="X1579" s="522">
        <f t="shared" si="686"/>
        <v>0</v>
      </c>
      <c r="Y1579" s="523">
        <f t="shared" si="687"/>
        <v>0</v>
      </c>
      <c r="AA1579" s="517"/>
      <c r="AB1579" s="517" t="e">
        <f t="shared" si="700"/>
        <v>#VALUE!</v>
      </c>
      <c r="AC1579" s="524"/>
      <c r="AE1579" s="519"/>
      <c r="AF1579" s="519"/>
      <c r="AH1579" s="499" t="str">
        <f t="shared" si="689"/>
        <v/>
      </c>
    </row>
    <row r="1580" spans="1:34" x14ac:dyDescent="0.2">
      <c r="A1580" s="134"/>
      <c r="B1580" s="135" t="str">
        <f t="shared" si="701"/>
        <v/>
      </c>
      <c r="C1580" s="128" t="b">
        <f t="shared" si="694"/>
        <v>0</v>
      </c>
      <c r="D1580" s="136"/>
      <c r="E1580" s="143" t="b">
        <f t="shared" si="695"/>
        <v>0</v>
      </c>
      <c r="F1580" s="137" t="str">
        <f t="shared" si="696"/>
        <v/>
      </c>
      <c r="G1580" s="138"/>
      <c r="H1580" s="139"/>
      <c r="I1580" s="138"/>
      <c r="J1580" s="139"/>
      <c r="K1580" s="138"/>
      <c r="L1580" s="139"/>
      <c r="M1580" s="140" t="str">
        <f t="shared" si="697"/>
        <v/>
      </c>
      <c r="N1580" s="534"/>
      <c r="O1580" s="534"/>
      <c r="Q1580" s="513">
        <f t="shared" si="698"/>
        <v>0</v>
      </c>
      <c r="R1580" s="499" t="str">
        <f t="shared" si="699"/>
        <v/>
      </c>
      <c r="T1580" s="522">
        <f t="shared" si="682"/>
        <v>0</v>
      </c>
      <c r="U1580" s="523">
        <f t="shared" si="683"/>
        <v>0</v>
      </c>
      <c r="V1580" s="522">
        <f t="shared" si="684"/>
        <v>0</v>
      </c>
      <c r="W1580" s="523">
        <f t="shared" si="685"/>
        <v>0</v>
      </c>
      <c r="X1580" s="522">
        <f t="shared" si="686"/>
        <v>0</v>
      </c>
      <c r="Y1580" s="523">
        <f t="shared" si="687"/>
        <v>0</v>
      </c>
      <c r="AA1580" s="517"/>
      <c r="AB1580" s="517" t="e">
        <f t="shared" si="700"/>
        <v>#VALUE!</v>
      </c>
      <c r="AC1580" s="524"/>
      <c r="AE1580" s="519"/>
      <c r="AF1580" s="519"/>
      <c r="AH1580" s="499" t="str">
        <f t="shared" si="689"/>
        <v/>
      </c>
    </row>
    <row r="1581" spans="1:34" x14ac:dyDescent="0.2">
      <c r="A1581" s="134"/>
      <c r="B1581" s="135" t="str">
        <f t="shared" si="701"/>
        <v/>
      </c>
      <c r="C1581" s="128" t="b">
        <f t="shared" si="694"/>
        <v>0</v>
      </c>
      <c r="D1581" s="136"/>
      <c r="E1581" s="143" t="b">
        <f t="shared" si="695"/>
        <v>0</v>
      </c>
      <c r="F1581" s="137" t="str">
        <f t="shared" si="696"/>
        <v/>
      </c>
      <c r="G1581" s="138"/>
      <c r="H1581" s="139"/>
      <c r="I1581" s="138"/>
      <c r="J1581" s="139"/>
      <c r="K1581" s="138"/>
      <c r="L1581" s="139"/>
      <c r="M1581" s="140" t="str">
        <f t="shared" si="697"/>
        <v/>
      </c>
      <c r="N1581" s="534"/>
      <c r="O1581" s="534"/>
      <c r="Q1581" s="513">
        <f t="shared" si="698"/>
        <v>0</v>
      </c>
      <c r="R1581" s="499" t="str">
        <f t="shared" si="699"/>
        <v/>
      </c>
      <c r="T1581" s="522">
        <f t="shared" si="682"/>
        <v>0</v>
      </c>
      <c r="U1581" s="523">
        <f t="shared" si="683"/>
        <v>0</v>
      </c>
      <c r="V1581" s="522">
        <f t="shared" si="684"/>
        <v>0</v>
      </c>
      <c r="W1581" s="523">
        <f t="shared" si="685"/>
        <v>0</v>
      </c>
      <c r="X1581" s="522">
        <f t="shared" si="686"/>
        <v>0</v>
      </c>
      <c r="Y1581" s="523">
        <f t="shared" si="687"/>
        <v>0</v>
      </c>
      <c r="AA1581" s="517"/>
      <c r="AB1581" s="517" t="e">
        <f t="shared" si="700"/>
        <v>#VALUE!</v>
      </c>
      <c r="AC1581" s="524"/>
      <c r="AE1581" s="519"/>
      <c r="AF1581" s="519"/>
      <c r="AH1581" s="499" t="str">
        <f t="shared" si="689"/>
        <v/>
      </c>
    </row>
    <row r="1582" spans="1:34" x14ac:dyDescent="0.2">
      <c r="A1582" s="134"/>
      <c r="B1582" s="135" t="str">
        <f t="shared" si="701"/>
        <v/>
      </c>
      <c r="C1582" s="128" t="b">
        <f t="shared" si="694"/>
        <v>0</v>
      </c>
      <c r="D1582" s="136"/>
      <c r="E1582" s="143" t="b">
        <f t="shared" si="695"/>
        <v>0</v>
      </c>
      <c r="F1582" s="137" t="str">
        <f t="shared" si="696"/>
        <v/>
      </c>
      <c r="G1582" s="138"/>
      <c r="H1582" s="139"/>
      <c r="I1582" s="138"/>
      <c r="J1582" s="139"/>
      <c r="K1582" s="138"/>
      <c r="L1582" s="139"/>
      <c r="M1582" s="140" t="str">
        <f t="shared" si="697"/>
        <v/>
      </c>
      <c r="N1582" s="534"/>
      <c r="O1582" s="534"/>
      <c r="Q1582" s="513">
        <f t="shared" si="698"/>
        <v>0</v>
      </c>
      <c r="R1582" s="499" t="str">
        <f t="shared" si="699"/>
        <v/>
      </c>
      <c r="T1582" s="522">
        <f t="shared" si="682"/>
        <v>0</v>
      </c>
      <c r="U1582" s="523">
        <f t="shared" si="683"/>
        <v>0</v>
      </c>
      <c r="V1582" s="522">
        <f t="shared" si="684"/>
        <v>0</v>
      </c>
      <c r="W1582" s="523">
        <f t="shared" si="685"/>
        <v>0</v>
      </c>
      <c r="X1582" s="522">
        <f t="shared" si="686"/>
        <v>0</v>
      </c>
      <c r="Y1582" s="523">
        <f t="shared" si="687"/>
        <v>0</v>
      </c>
      <c r="AA1582" s="517"/>
      <c r="AB1582" s="517" t="e">
        <f t="shared" si="700"/>
        <v>#VALUE!</v>
      </c>
      <c r="AC1582" s="524"/>
      <c r="AE1582" s="519"/>
      <c r="AF1582" s="519"/>
      <c r="AH1582" s="499" t="str">
        <f t="shared" si="689"/>
        <v/>
      </c>
    </row>
    <row r="1583" spans="1:34" x14ac:dyDescent="0.2">
      <c r="A1583" s="134"/>
      <c r="B1583" s="135" t="str">
        <f t="shared" si="701"/>
        <v/>
      </c>
      <c r="C1583" s="128" t="b">
        <f t="shared" si="694"/>
        <v>0</v>
      </c>
      <c r="D1583" s="136"/>
      <c r="E1583" s="143" t="b">
        <f t="shared" si="695"/>
        <v>0</v>
      </c>
      <c r="F1583" s="137" t="str">
        <f t="shared" si="696"/>
        <v/>
      </c>
      <c r="G1583" s="138"/>
      <c r="H1583" s="139"/>
      <c r="I1583" s="138"/>
      <c r="J1583" s="139"/>
      <c r="K1583" s="138"/>
      <c r="L1583" s="139"/>
      <c r="M1583" s="140" t="str">
        <f t="shared" si="697"/>
        <v/>
      </c>
      <c r="N1583" s="534"/>
      <c r="O1583" s="534"/>
      <c r="Q1583" s="513">
        <f t="shared" si="698"/>
        <v>0</v>
      </c>
      <c r="R1583" s="499" t="str">
        <f t="shared" si="699"/>
        <v/>
      </c>
      <c r="T1583" s="522">
        <f t="shared" si="682"/>
        <v>0</v>
      </c>
      <c r="U1583" s="523">
        <f t="shared" si="683"/>
        <v>0</v>
      </c>
      <c r="V1583" s="522">
        <f t="shared" si="684"/>
        <v>0</v>
      </c>
      <c r="W1583" s="523">
        <f t="shared" si="685"/>
        <v>0</v>
      </c>
      <c r="X1583" s="522">
        <f t="shared" si="686"/>
        <v>0</v>
      </c>
      <c r="Y1583" s="523">
        <f t="shared" si="687"/>
        <v>0</v>
      </c>
      <c r="AA1583" s="517"/>
      <c r="AB1583" s="517" t="e">
        <f t="shared" si="700"/>
        <v>#VALUE!</v>
      </c>
      <c r="AC1583" s="524"/>
      <c r="AE1583" s="519"/>
      <c r="AF1583" s="519"/>
      <c r="AH1583" s="499" t="str">
        <f t="shared" si="689"/>
        <v/>
      </c>
    </row>
    <row r="1584" spans="1:34" x14ac:dyDescent="0.2">
      <c r="A1584" s="134"/>
      <c r="B1584" s="135" t="str">
        <f t="shared" si="701"/>
        <v/>
      </c>
      <c r="C1584" s="128" t="b">
        <f t="shared" si="694"/>
        <v>0</v>
      </c>
      <c r="D1584" s="136"/>
      <c r="E1584" s="143" t="b">
        <f t="shared" si="695"/>
        <v>0</v>
      </c>
      <c r="F1584" s="137" t="str">
        <f t="shared" si="696"/>
        <v/>
      </c>
      <c r="G1584" s="138"/>
      <c r="H1584" s="139"/>
      <c r="I1584" s="138"/>
      <c r="J1584" s="139"/>
      <c r="K1584" s="138"/>
      <c r="L1584" s="139"/>
      <c r="M1584" s="140" t="str">
        <f t="shared" si="697"/>
        <v/>
      </c>
      <c r="N1584" s="534"/>
      <c r="O1584" s="534"/>
      <c r="Q1584" s="513">
        <f t="shared" si="698"/>
        <v>0</v>
      </c>
      <c r="R1584" s="499" t="str">
        <f t="shared" si="699"/>
        <v/>
      </c>
      <c r="T1584" s="522">
        <f t="shared" si="682"/>
        <v>0</v>
      </c>
      <c r="U1584" s="523">
        <f t="shared" si="683"/>
        <v>0</v>
      </c>
      <c r="V1584" s="522">
        <f t="shared" si="684"/>
        <v>0</v>
      </c>
      <c r="W1584" s="523">
        <f t="shared" si="685"/>
        <v>0</v>
      </c>
      <c r="X1584" s="522">
        <f t="shared" si="686"/>
        <v>0</v>
      </c>
      <c r="Y1584" s="523">
        <f t="shared" si="687"/>
        <v>0</v>
      </c>
      <c r="AA1584" s="517"/>
      <c r="AB1584" s="517" t="e">
        <f t="shared" si="700"/>
        <v>#VALUE!</v>
      </c>
      <c r="AC1584" s="524"/>
      <c r="AE1584" s="519"/>
      <c r="AF1584" s="519"/>
      <c r="AH1584" s="499" t="str">
        <f t="shared" si="689"/>
        <v/>
      </c>
    </row>
    <row r="1585" spans="1:34" x14ac:dyDescent="0.2">
      <c r="A1585" s="134"/>
      <c r="B1585" s="135" t="str">
        <f t="shared" si="701"/>
        <v/>
      </c>
      <c r="C1585" s="128" t="b">
        <f t="shared" si="694"/>
        <v>0</v>
      </c>
      <c r="D1585" s="136"/>
      <c r="E1585" s="143" t="b">
        <f t="shared" si="695"/>
        <v>0</v>
      </c>
      <c r="F1585" s="137" t="str">
        <f t="shared" si="696"/>
        <v/>
      </c>
      <c r="G1585" s="138"/>
      <c r="H1585" s="139"/>
      <c r="I1585" s="138"/>
      <c r="J1585" s="139"/>
      <c r="K1585" s="138"/>
      <c r="L1585" s="139"/>
      <c r="M1585" s="140" t="str">
        <f t="shared" si="697"/>
        <v/>
      </c>
      <c r="N1585" s="534"/>
      <c r="O1585" s="534"/>
      <c r="Q1585" s="513">
        <f t="shared" si="698"/>
        <v>0</v>
      </c>
      <c r="R1585" s="499" t="str">
        <f t="shared" si="699"/>
        <v/>
      </c>
      <c r="T1585" s="522">
        <f t="shared" si="682"/>
        <v>0</v>
      </c>
      <c r="U1585" s="523">
        <f t="shared" si="683"/>
        <v>0</v>
      </c>
      <c r="V1585" s="522">
        <f t="shared" si="684"/>
        <v>0</v>
      </c>
      <c r="W1585" s="523">
        <f t="shared" si="685"/>
        <v>0</v>
      </c>
      <c r="X1585" s="522">
        <f t="shared" si="686"/>
        <v>0</v>
      </c>
      <c r="Y1585" s="523">
        <f t="shared" si="687"/>
        <v>0</v>
      </c>
      <c r="AA1585" s="517"/>
      <c r="AB1585" s="517" t="e">
        <f t="shared" si="700"/>
        <v>#VALUE!</v>
      </c>
      <c r="AC1585" s="524"/>
      <c r="AE1585" s="519"/>
      <c r="AF1585" s="519"/>
      <c r="AH1585" s="499" t="str">
        <f t="shared" si="689"/>
        <v/>
      </c>
    </row>
    <row r="1586" spans="1:34" x14ac:dyDescent="0.2">
      <c r="A1586" s="134"/>
      <c r="B1586" s="135" t="str">
        <f t="shared" si="701"/>
        <v/>
      </c>
      <c r="C1586" s="128" t="b">
        <f t="shared" si="694"/>
        <v>0</v>
      </c>
      <c r="D1586" s="136"/>
      <c r="E1586" s="143" t="b">
        <f t="shared" si="695"/>
        <v>0</v>
      </c>
      <c r="F1586" s="137" t="str">
        <f t="shared" si="696"/>
        <v/>
      </c>
      <c r="G1586" s="138"/>
      <c r="H1586" s="139"/>
      <c r="I1586" s="138"/>
      <c r="J1586" s="139"/>
      <c r="K1586" s="138"/>
      <c r="L1586" s="139"/>
      <c r="M1586" s="140" t="str">
        <f t="shared" si="697"/>
        <v/>
      </c>
      <c r="N1586" s="534"/>
      <c r="O1586" s="534"/>
      <c r="Q1586" s="513">
        <f t="shared" si="698"/>
        <v>0</v>
      </c>
      <c r="R1586" s="499" t="str">
        <f t="shared" si="699"/>
        <v/>
      </c>
      <c r="T1586" s="522">
        <f t="shared" si="682"/>
        <v>0</v>
      </c>
      <c r="U1586" s="523">
        <f t="shared" si="683"/>
        <v>0</v>
      </c>
      <c r="V1586" s="522">
        <f t="shared" si="684"/>
        <v>0</v>
      </c>
      <c r="W1586" s="523">
        <f t="shared" si="685"/>
        <v>0</v>
      </c>
      <c r="X1586" s="522">
        <f t="shared" si="686"/>
        <v>0</v>
      </c>
      <c r="Y1586" s="523">
        <f t="shared" si="687"/>
        <v>0</v>
      </c>
      <c r="AA1586" s="517"/>
      <c r="AB1586" s="517" t="e">
        <f t="shared" si="700"/>
        <v>#VALUE!</v>
      </c>
      <c r="AC1586" s="524"/>
      <c r="AE1586" s="519"/>
      <c r="AF1586" s="519"/>
      <c r="AH1586" s="499" t="str">
        <f t="shared" si="689"/>
        <v/>
      </c>
    </row>
    <row r="1587" spans="1:34" ht="13.5" thickBot="1" x14ac:dyDescent="0.25">
      <c r="A1587" s="179"/>
      <c r="B1587" s="135" t="str">
        <f t="shared" si="701"/>
        <v/>
      </c>
      <c r="C1587" s="128" t="b">
        <f t="shared" si="694"/>
        <v>0</v>
      </c>
      <c r="D1587" s="180"/>
      <c r="E1587" s="143" t="b">
        <f t="shared" si="695"/>
        <v>0</v>
      </c>
      <c r="F1587" s="137" t="str">
        <f t="shared" si="696"/>
        <v/>
      </c>
      <c r="G1587" s="138"/>
      <c r="H1587" s="139"/>
      <c r="I1587" s="138"/>
      <c r="J1587" s="139"/>
      <c r="K1587" s="138"/>
      <c r="L1587" s="139"/>
      <c r="M1587" s="140" t="str">
        <f t="shared" si="697"/>
        <v/>
      </c>
      <c r="N1587" s="534"/>
      <c r="O1587" s="534"/>
      <c r="Q1587" s="513">
        <f t="shared" si="698"/>
        <v>0</v>
      </c>
      <c r="R1587" s="499" t="str">
        <f t="shared" si="699"/>
        <v/>
      </c>
      <c r="T1587" s="522">
        <f t="shared" si="682"/>
        <v>0</v>
      </c>
      <c r="U1587" s="523">
        <f t="shared" si="683"/>
        <v>0</v>
      </c>
      <c r="V1587" s="522">
        <f t="shared" si="684"/>
        <v>0</v>
      </c>
      <c r="W1587" s="523">
        <f t="shared" si="685"/>
        <v>0</v>
      </c>
      <c r="X1587" s="522">
        <f t="shared" si="686"/>
        <v>0</v>
      </c>
      <c r="Y1587" s="523">
        <f t="shared" si="687"/>
        <v>0</v>
      </c>
      <c r="AA1587" s="517"/>
      <c r="AB1587" s="517" t="e">
        <f t="shared" si="700"/>
        <v>#VALUE!</v>
      </c>
      <c r="AC1587" s="524"/>
      <c r="AE1587" s="519"/>
      <c r="AF1587" s="519"/>
      <c r="AH1587" s="499" t="str">
        <f t="shared" si="689"/>
        <v/>
      </c>
    </row>
    <row r="1588" spans="1:34" ht="14.25" thickTop="1" thickBot="1" x14ac:dyDescent="0.25">
      <c r="A1588" s="163"/>
      <c r="B1588" s="164"/>
      <c r="C1588" s="165"/>
      <c r="D1588" s="166"/>
      <c r="E1588" s="166"/>
      <c r="F1588" s="167"/>
      <c r="G1588" s="168"/>
      <c r="H1588" s="168"/>
      <c r="I1588" s="168"/>
      <c r="J1588" s="168"/>
      <c r="K1588" s="168"/>
      <c r="L1588" s="168"/>
      <c r="M1588" s="169" t="str">
        <f>IF(SUM(G1588:L1588)&gt;0.00001,M1587+G1588-H1588+K1588-L1588,"")</f>
        <v/>
      </c>
      <c r="N1588" s="534"/>
      <c r="O1588" s="534"/>
      <c r="Q1588" s="513"/>
      <c r="T1588" s="522">
        <f t="shared" si="682"/>
        <v>0</v>
      </c>
      <c r="U1588" s="523">
        <f t="shared" si="683"/>
        <v>0</v>
      </c>
      <c r="V1588" s="522">
        <f t="shared" si="684"/>
        <v>0</v>
      </c>
      <c r="W1588" s="523">
        <f t="shared" si="685"/>
        <v>0</v>
      </c>
      <c r="X1588" s="522">
        <f t="shared" si="686"/>
        <v>0</v>
      </c>
      <c r="Y1588" s="523">
        <f t="shared" si="687"/>
        <v>0</v>
      </c>
      <c r="AA1588" s="517"/>
      <c r="AB1588" s="517"/>
      <c r="AC1588" s="530"/>
      <c r="AE1588" s="519"/>
      <c r="AF1588" s="519"/>
      <c r="AH1588" s="499" t="str">
        <f t="shared" si="689"/>
        <v/>
      </c>
    </row>
    <row r="1589" spans="1:34" ht="13.5" thickTop="1" x14ac:dyDescent="0.2">
      <c r="A1589" s="702" t="s">
        <v>15</v>
      </c>
      <c r="B1589" s="703"/>
      <c r="C1589" s="703"/>
      <c r="D1589" s="703"/>
      <c r="E1589" s="703"/>
      <c r="F1589" s="703"/>
      <c r="G1589" s="708" t="s">
        <v>9</v>
      </c>
      <c r="H1589" s="708"/>
      <c r="I1589" s="697" t="str">
        <f>I8</f>
        <v>BANCA XXXX</v>
      </c>
      <c r="J1589" s="698"/>
      <c r="K1589" s="696" t="str">
        <f>K8</f>
        <v>BANCA Agricola pop</v>
      </c>
      <c r="L1589" s="696"/>
      <c r="M1589" s="692" t="s">
        <v>7</v>
      </c>
      <c r="N1589" s="505"/>
      <c r="O1589" s="505"/>
      <c r="Q1589" s="513"/>
      <c r="T1589" s="522" t="str">
        <f t="shared" si="682"/>
        <v>C A S S A</v>
      </c>
      <c r="U1589" s="523">
        <f t="shared" si="683"/>
        <v>0</v>
      </c>
      <c r="V1589" s="522" t="str">
        <f t="shared" si="684"/>
        <v>BANCA XXXX</v>
      </c>
      <c r="W1589" s="523">
        <f t="shared" si="685"/>
        <v>0</v>
      </c>
      <c r="X1589" s="522" t="str">
        <f t="shared" si="686"/>
        <v>BANCA Agricola pop</v>
      </c>
      <c r="Y1589" s="523">
        <f t="shared" si="687"/>
        <v>0</v>
      </c>
      <c r="AA1589" s="517"/>
      <c r="AB1589" s="517"/>
      <c r="AC1589" s="530"/>
      <c r="AE1589" s="519"/>
      <c r="AF1589" s="519"/>
      <c r="AH1589" s="499" t="str">
        <f t="shared" si="689"/>
        <v/>
      </c>
    </row>
    <row r="1590" spans="1:34" x14ac:dyDescent="0.2">
      <c r="A1590" s="704"/>
      <c r="B1590" s="705"/>
      <c r="C1590" s="705"/>
      <c r="D1590" s="705"/>
      <c r="E1590" s="705"/>
      <c r="F1590" s="705"/>
      <c r="G1590" s="152" t="s">
        <v>2</v>
      </c>
      <c r="H1590" s="152" t="s">
        <v>3</v>
      </c>
      <c r="I1590" s="152" t="s">
        <v>2</v>
      </c>
      <c r="J1590" s="152" t="s">
        <v>3</v>
      </c>
      <c r="K1590" s="152" t="s">
        <v>2</v>
      </c>
      <c r="L1590" s="152" t="s">
        <v>3</v>
      </c>
      <c r="M1590" s="693"/>
      <c r="N1590" s="505"/>
      <c r="O1590" s="505"/>
      <c r="Q1590" s="513"/>
      <c r="T1590" s="522" t="str">
        <f t="shared" si="682"/>
        <v>ENTRATE</v>
      </c>
      <c r="U1590" s="523" t="str">
        <f t="shared" si="683"/>
        <v>USCITE</v>
      </c>
      <c r="V1590" s="522" t="str">
        <f t="shared" si="684"/>
        <v>ENTRATE</v>
      </c>
      <c r="W1590" s="523" t="str">
        <f t="shared" si="685"/>
        <v>USCITE</v>
      </c>
      <c r="X1590" s="522" t="str">
        <f t="shared" si="686"/>
        <v>ENTRATE</v>
      </c>
      <c r="Y1590" s="523" t="str">
        <f t="shared" si="687"/>
        <v>USCITE</v>
      </c>
      <c r="AA1590" s="517"/>
      <c r="AB1590" s="517"/>
      <c r="AC1590" s="530"/>
      <c r="AE1590" s="519"/>
      <c r="AF1590" s="519"/>
      <c r="AH1590" s="499" t="str">
        <f t="shared" si="689"/>
        <v/>
      </c>
    </row>
    <row r="1591" spans="1:34" x14ac:dyDescent="0.2">
      <c r="A1591" s="694" t="s">
        <v>12</v>
      </c>
      <c r="B1591" s="695"/>
      <c r="C1591" s="695"/>
      <c r="D1591" s="695"/>
      <c r="E1591" s="695"/>
      <c r="F1591" s="695"/>
      <c r="G1591" s="153">
        <f t="shared" ref="G1591:L1591" si="702">SUM(G1562:G1587)</f>
        <v>0</v>
      </c>
      <c r="H1591" s="153">
        <f t="shared" si="702"/>
        <v>0</v>
      </c>
      <c r="I1591" s="153">
        <f t="shared" si="702"/>
        <v>0</v>
      </c>
      <c r="J1591" s="153">
        <f t="shared" si="702"/>
        <v>0</v>
      </c>
      <c r="K1591" s="153">
        <f t="shared" si="702"/>
        <v>0</v>
      </c>
      <c r="L1591" s="153">
        <f t="shared" si="702"/>
        <v>0</v>
      </c>
      <c r="M1591" s="154">
        <f>G1591-H1591+I1591-J1591+K1591-L1591</f>
        <v>0</v>
      </c>
      <c r="N1591" s="534"/>
      <c r="O1591" s="534"/>
      <c r="Q1591" s="513"/>
      <c r="T1591" s="522">
        <f t="shared" si="682"/>
        <v>0</v>
      </c>
      <c r="U1591" s="523">
        <f t="shared" si="683"/>
        <v>0</v>
      </c>
      <c r="V1591" s="522">
        <f t="shared" si="684"/>
        <v>0</v>
      </c>
      <c r="W1591" s="523">
        <f t="shared" si="685"/>
        <v>0</v>
      </c>
      <c r="X1591" s="522">
        <f t="shared" si="686"/>
        <v>0</v>
      </c>
      <c r="Y1591" s="523">
        <f t="shared" si="687"/>
        <v>0</v>
      </c>
      <c r="AA1591" s="517"/>
      <c r="AB1591" s="517"/>
      <c r="AC1591" s="530"/>
      <c r="AE1591" s="519"/>
      <c r="AF1591" s="519"/>
      <c r="AH1591" s="499" t="str">
        <f t="shared" si="689"/>
        <v/>
      </c>
    </row>
    <row r="1592" spans="1:34" x14ac:dyDescent="0.2">
      <c r="A1592" s="694" t="s">
        <v>14</v>
      </c>
      <c r="B1592" s="695"/>
      <c r="C1592" s="695"/>
      <c r="D1592" s="695"/>
      <c r="E1592" s="695"/>
      <c r="F1592" s="695"/>
      <c r="G1592" s="153">
        <f t="shared" ref="G1592:M1592" si="703">G1560</f>
        <v>434.24</v>
      </c>
      <c r="H1592" s="153">
        <f t="shared" si="703"/>
        <v>0</v>
      </c>
      <c r="I1592" s="153">
        <f t="shared" si="703"/>
        <v>17740.45</v>
      </c>
      <c r="J1592" s="153">
        <f t="shared" si="703"/>
        <v>29.94</v>
      </c>
      <c r="K1592" s="153">
        <f t="shared" si="703"/>
        <v>95.99</v>
      </c>
      <c r="L1592" s="153">
        <f t="shared" si="703"/>
        <v>0</v>
      </c>
      <c r="M1592" s="154">
        <f t="shared" si="703"/>
        <v>18240.740000000005</v>
      </c>
      <c r="N1592" s="534"/>
      <c r="O1592" s="534"/>
      <c r="Q1592" s="513"/>
      <c r="T1592" s="522">
        <f t="shared" si="682"/>
        <v>434.24</v>
      </c>
      <c r="U1592" s="523">
        <f t="shared" si="683"/>
        <v>0</v>
      </c>
      <c r="V1592" s="522">
        <f t="shared" si="684"/>
        <v>17740.45</v>
      </c>
      <c r="W1592" s="523">
        <f t="shared" si="685"/>
        <v>29.94</v>
      </c>
      <c r="X1592" s="522">
        <f t="shared" si="686"/>
        <v>95.99</v>
      </c>
      <c r="Y1592" s="523">
        <f t="shared" si="687"/>
        <v>0</v>
      </c>
      <c r="AA1592" s="517"/>
      <c r="AB1592" s="517"/>
      <c r="AC1592" s="530"/>
      <c r="AE1592" s="519"/>
      <c r="AF1592" s="519"/>
      <c r="AH1592" s="499" t="str">
        <f t="shared" si="689"/>
        <v/>
      </c>
    </row>
    <row r="1593" spans="1:34" x14ac:dyDescent="0.2">
      <c r="A1593" s="700" t="s">
        <v>13</v>
      </c>
      <c r="B1593" s="701"/>
      <c r="C1593" s="701"/>
      <c r="D1593" s="701"/>
      <c r="E1593" s="701"/>
      <c r="F1593" s="701"/>
      <c r="G1593" s="153">
        <f t="shared" ref="G1593:M1593" si="704">G1591+G1592</f>
        <v>434.24</v>
      </c>
      <c r="H1593" s="153">
        <f t="shared" si="704"/>
        <v>0</v>
      </c>
      <c r="I1593" s="153">
        <f t="shared" si="704"/>
        <v>17740.45</v>
      </c>
      <c r="J1593" s="153">
        <f t="shared" si="704"/>
        <v>29.94</v>
      </c>
      <c r="K1593" s="153">
        <f t="shared" si="704"/>
        <v>95.99</v>
      </c>
      <c r="L1593" s="153">
        <f t="shared" si="704"/>
        <v>0</v>
      </c>
      <c r="M1593" s="154">
        <f t="shared" si="704"/>
        <v>18240.740000000005</v>
      </c>
      <c r="N1593" s="534"/>
      <c r="O1593" s="534"/>
      <c r="Q1593" s="513"/>
      <c r="T1593" s="522">
        <f t="shared" ref="T1593:T1653" si="705">IF(R1593="ee",G1593,IF(R1593="-u",G1593,IF(R1593="",G1593,IF(R1593="ra",G1593,IF(R1593="pr",G1593,"")))))</f>
        <v>434.24</v>
      </c>
      <c r="U1593" s="523">
        <f t="shared" ref="U1593:U1653" si="706">IF(R1593="uu",H1593,IF(R1593="-e",H1593,IF(R1593="",H1593,IF(R1593="rp",H1593,IF(R1593="ve",H1593,"")))))</f>
        <v>0</v>
      </c>
      <c r="V1593" s="522">
        <f t="shared" ref="V1593:V1653" si="707">IF(R1593="ee",I1593,IF(R1593="-u",I1593,IF(R1593="",I1593,IF(R1593="ra",I1593,IF(R1593="ve",I1593,"")))))</f>
        <v>17740.45</v>
      </c>
      <c r="W1593" s="523">
        <f t="shared" ref="W1593:W1653" si="708">IF(R1593="uu",J1593,IF(R1593="-e",J1593,IF(R1593="",J1593,IF(R1593="rp",J1593,IF(R1593="pr",J1593,"")))))</f>
        <v>29.94</v>
      </c>
      <c r="X1593" s="522">
        <f t="shared" ref="X1593:X1653" si="709">IF(R1593="ee",K1593,IF(R1593="-u",K1593,IF(R1593="",K1593,IF(R1593="ra",K1593,IF(R1593="ve",K1593,"")))))</f>
        <v>95.99</v>
      </c>
      <c r="Y1593" s="523">
        <f t="shared" ref="Y1593:Y1653" si="710">IF(R1593="uu",L1593,IF(R1593="-e",L1593,IF(R1593="",L1593,IF(R1593="rp",L1593,IF(R1593="pr",L1593,"")))))</f>
        <v>0</v>
      </c>
      <c r="AA1593" s="517"/>
      <c r="AB1593" s="517"/>
      <c r="AC1593" s="530"/>
      <c r="AE1593" s="519"/>
      <c r="AF1593" s="519"/>
      <c r="AH1593" s="499" t="str">
        <f t="shared" ref="AH1593:AH1653" si="711">LEFT($AC1593,4)</f>
        <v/>
      </c>
    </row>
    <row r="1594" spans="1:34" ht="13.5" thickBot="1" x14ac:dyDescent="0.25">
      <c r="A1594" s="706" t="s">
        <v>16</v>
      </c>
      <c r="B1594" s="707"/>
      <c r="C1594" s="707"/>
      <c r="D1594" s="707"/>
      <c r="E1594" s="707"/>
      <c r="F1594" s="707"/>
      <c r="G1594" s="699">
        <f>G1593-H1593</f>
        <v>434.24</v>
      </c>
      <c r="H1594" s="699"/>
      <c r="I1594" s="699">
        <f>I1593-J1593</f>
        <v>17710.510000000002</v>
      </c>
      <c r="J1594" s="699"/>
      <c r="K1594" s="699">
        <f>K1593-L1593</f>
        <v>95.99</v>
      </c>
      <c r="L1594" s="699"/>
      <c r="M1594" s="155">
        <f>G1594+I1594+K1594</f>
        <v>18240.740000000005</v>
      </c>
      <c r="N1594" s="536"/>
      <c r="O1594" s="536"/>
      <c r="Q1594" s="513"/>
      <c r="T1594" s="522">
        <f t="shared" si="705"/>
        <v>434.24</v>
      </c>
      <c r="U1594" s="523">
        <f t="shared" si="706"/>
        <v>0</v>
      </c>
      <c r="V1594" s="522">
        <f t="shared" si="707"/>
        <v>17710.510000000002</v>
      </c>
      <c r="W1594" s="523">
        <f t="shared" si="708"/>
        <v>0</v>
      </c>
      <c r="X1594" s="522">
        <f t="shared" si="709"/>
        <v>95.99</v>
      </c>
      <c r="Y1594" s="523">
        <f t="shared" si="710"/>
        <v>0</v>
      </c>
      <c r="AA1594" s="517"/>
      <c r="AB1594" s="517"/>
      <c r="AC1594" s="530"/>
      <c r="AE1594" s="519"/>
      <c r="AF1594" s="519"/>
      <c r="AH1594" s="499" t="str">
        <f t="shared" si="711"/>
        <v/>
      </c>
    </row>
    <row r="1595" spans="1:34" ht="13.5" thickTop="1" x14ac:dyDescent="0.2">
      <c r="A1595" s="160"/>
      <c r="B1595" s="156" t="str">
        <f>IF(Q1595&gt;0.00001,B1587+1,"")</f>
        <v/>
      </c>
      <c r="C1595" s="128" t="b">
        <f t="shared" ref="C1595:C1620" si="712">IF(G1595+I1595+K1595&gt;0,"e",IF(H1595+J1595+L1595&gt;0,"u",IF(G1595+H1595+I1595+J1595+K1595+L1595&lt;0,"")))</f>
        <v>0</v>
      </c>
      <c r="D1595" s="161"/>
      <c r="E1595" s="143" t="b">
        <f t="shared" ref="E1595:E1620" si="713">IF(Q1595&gt;0.0001,1)</f>
        <v>0</v>
      </c>
      <c r="F1595" s="137" t="str">
        <f t="shared" ref="F1595:F1620" si="714">AH1595</f>
        <v/>
      </c>
      <c r="G1595" s="157"/>
      <c r="H1595" s="158"/>
      <c r="I1595" s="157"/>
      <c r="J1595" s="158"/>
      <c r="K1595" s="157"/>
      <c r="L1595" s="158"/>
      <c r="M1595" s="159" t="str">
        <f t="shared" ref="M1595:M1620" si="715">IF(SUM(G1595:L1595)&gt;0.00001,M1594+G1595-H1595+I1595-J1595+K1595-L1595,"")</f>
        <v/>
      </c>
      <c r="N1595" s="534"/>
      <c r="O1595" s="534"/>
      <c r="Q1595" s="513">
        <f t="shared" ref="Q1595:Q1620" si="716">SUM(G1595:L1595)</f>
        <v>0</v>
      </c>
      <c r="R1595" s="499" t="str">
        <f t="shared" ref="R1595:R1620" si="717">LEFT(F1595,2)</f>
        <v/>
      </c>
      <c r="T1595" s="522">
        <f t="shared" si="705"/>
        <v>0</v>
      </c>
      <c r="U1595" s="523">
        <f t="shared" si="706"/>
        <v>0</v>
      </c>
      <c r="V1595" s="522">
        <f t="shared" si="707"/>
        <v>0</v>
      </c>
      <c r="W1595" s="523">
        <f t="shared" si="708"/>
        <v>0</v>
      </c>
      <c r="X1595" s="522">
        <f t="shared" si="709"/>
        <v>0</v>
      </c>
      <c r="Y1595" s="523">
        <f t="shared" si="710"/>
        <v>0</v>
      </c>
      <c r="AA1595" s="517"/>
      <c r="AB1595" s="517" t="e">
        <f t="shared" ref="AB1595:AB1620" si="718">$AA$11+M1595</f>
        <v>#VALUE!</v>
      </c>
      <c r="AC1595" s="524"/>
      <c r="AE1595" s="519"/>
      <c r="AF1595" s="519"/>
      <c r="AH1595" s="499" t="str">
        <f t="shared" si="711"/>
        <v/>
      </c>
    </row>
    <row r="1596" spans="1:34" x14ac:dyDescent="0.2">
      <c r="A1596" s="134"/>
      <c r="B1596" s="135" t="str">
        <f t="shared" ref="B1596:B1620" si="719">IF(Q1596&gt;0.00001,B1595+1,"")</f>
        <v/>
      </c>
      <c r="C1596" s="128" t="b">
        <f t="shared" si="712"/>
        <v>0</v>
      </c>
      <c r="D1596" s="136"/>
      <c r="E1596" s="143" t="b">
        <f t="shared" si="713"/>
        <v>0</v>
      </c>
      <c r="F1596" s="137" t="str">
        <f t="shared" si="714"/>
        <v/>
      </c>
      <c r="G1596" s="138"/>
      <c r="H1596" s="139"/>
      <c r="I1596" s="138"/>
      <c r="J1596" s="139"/>
      <c r="K1596" s="138"/>
      <c r="L1596" s="139"/>
      <c r="M1596" s="140" t="str">
        <f t="shared" si="715"/>
        <v/>
      </c>
      <c r="N1596" s="534"/>
      <c r="O1596" s="534"/>
      <c r="Q1596" s="513">
        <f t="shared" si="716"/>
        <v>0</v>
      </c>
      <c r="R1596" s="499" t="str">
        <f t="shared" si="717"/>
        <v/>
      </c>
      <c r="T1596" s="522">
        <f t="shared" si="705"/>
        <v>0</v>
      </c>
      <c r="U1596" s="523">
        <f t="shared" si="706"/>
        <v>0</v>
      </c>
      <c r="V1596" s="522">
        <f t="shared" si="707"/>
        <v>0</v>
      </c>
      <c r="W1596" s="523">
        <f t="shared" si="708"/>
        <v>0</v>
      </c>
      <c r="X1596" s="522">
        <f t="shared" si="709"/>
        <v>0</v>
      </c>
      <c r="Y1596" s="523">
        <f t="shared" si="710"/>
        <v>0</v>
      </c>
      <c r="AA1596" s="517"/>
      <c r="AB1596" s="517" t="e">
        <f t="shared" si="718"/>
        <v>#VALUE!</v>
      </c>
      <c r="AC1596" s="524"/>
      <c r="AE1596" s="519"/>
      <c r="AF1596" s="519"/>
      <c r="AH1596" s="499" t="str">
        <f t="shared" si="711"/>
        <v/>
      </c>
    </row>
    <row r="1597" spans="1:34" x14ac:dyDescent="0.2">
      <c r="A1597" s="134"/>
      <c r="B1597" s="135" t="str">
        <f t="shared" si="719"/>
        <v/>
      </c>
      <c r="C1597" s="128" t="b">
        <f t="shared" si="712"/>
        <v>0</v>
      </c>
      <c r="D1597" s="136"/>
      <c r="E1597" s="143" t="b">
        <f t="shared" si="713"/>
        <v>0</v>
      </c>
      <c r="F1597" s="137" t="str">
        <f t="shared" si="714"/>
        <v/>
      </c>
      <c r="G1597" s="138"/>
      <c r="H1597" s="139"/>
      <c r="I1597" s="138"/>
      <c r="J1597" s="139"/>
      <c r="K1597" s="138"/>
      <c r="L1597" s="139"/>
      <c r="M1597" s="140" t="str">
        <f t="shared" si="715"/>
        <v/>
      </c>
      <c r="N1597" s="534"/>
      <c r="O1597" s="534"/>
      <c r="Q1597" s="513">
        <f t="shared" si="716"/>
        <v>0</v>
      </c>
      <c r="R1597" s="499" t="str">
        <f t="shared" si="717"/>
        <v/>
      </c>
      <c r="T1597" s="522">
        <f t="shared" si="705"/>
        <v>0</v>
      </c>
      <c r="U1597" s="523">
        <f t="shared" si="706"/>
        <v>0</v>
      </c>
      <c r="V1597" s="522">
        <f t="shared" si="707"/>
        <v>0</v>
      </c>
      <c r="W1597" s="523">
        <f t="shared" si="708"/>
        <v>0</v>
      </c>
      <c r="X1597" s="522">
        <f t="shared" si="709"/>
        <v>0</v>
      </c>
      <c r="Y1597" s="523">
        <f t="shared" si="710"/>
        <v>0</v>
      </c>
      <c r="AA1597" s="517"/>
      <c r="AB1597" s="517" t="e">
        <f t="shared" si="718"/>
        <v>#VALUE!</v>
      </c>
      <c r="AC1597" s="524"/>
      <c r="AE1597" s="519"/>
      <c r="AF1597" s="519"/>
      <c r="AH1597" s="499" t="str">
        <f t="shared" si="711"/>
        <v/>
      </c>
    </row>
    <row r="1598" spans="1:34" x14ac:dyDescent="0.2">
      <c r="A1598" s="134"/>
      <c r="B1598" s="135" t="str">
        <f t="shared" si="719"/>
        <v/>
      </c>
      <c r="C1598" s="128" t="b">
        <f t="shared" si="712"/>
        <v>0</v>
      </c>
      <c r="D1598" s="136"/>
      <c r="E1598" s="143" t="b">
        <f t="shared" si="713"/>
        <v>0</v>
      </c>
      <c r="F1598" s="137" t="str">
        <f t="shared" si="714"/>
        <v/>
      </c>
      <c r="G1598" s="138"/>
      <c r="H1598" s="139"/>
      <c r="I1598" s="138"/>
      <c r="J1598" s="139"/>
      <c r="K1598" s="138"/>
      <c r="L1598" s="139"/>
      <c r="M1598" s="140" t="str">
        <f t="shared" si="715"/>
        <v/>
      </c>
      <c r="N1598" s="534"/>
      <c r="O1598" s="534"/>
      <c r="Q1598" s="513">
        <f t="shared" si="716"/>
        <v>0</v>
      </c>
      <c r="R1598" s="499" t="str">
        <f t="shared" si="717"/>
        <v/>
      </c>
      <c r="T1598" s="522">
        <f t="shared" si="705"/>
        <v>0</v>
      </c>
      <c r="U1598" s="523">
        <f t="shared" si="706"/>
        <v>0</v>
      </c>
      <c r="V1598" s="522">
        <f t="shared" si="707"/>
        <v>0</v>
      </c>
      <c r="W1598" s="523">
        <f t="shared" si="708"/>
        <v>0</v>
      </c>
      <c r="X1598" s="522">
        <f t="shared" si="709"/>
        <v>0</v>
      </c>
      <c r="Y1598" s="523">
        <f t="shared" si="710"/>
        <v>0</v>
      </c>
      <c r="AA1598" s="517"/>
      <c r="AB1598" s="517" t="e">
        <f t="shared" si="718"/>
        <v>#VALUE!</v>
      </c>
      <c r="AC1598" s="524"/>
      <c r="AE1598" s="519"/>
      <c r="AF1598" s="519"/>
      <c r="AH1598" s="499" t="str">
        <f t="shared" si="711"/>
        <v/>
      </c>
    </row>
    <row r="1599" spans="1:34" x14ac:dyDescent="0.2">
      <c r="A1599" s="134"/>
      <c r="B1599" s="135" t="str">
        <f t="shared" si="719"/>
        <v/>
      </c>
      <c r="C1599" s="128" t="b">
        <f t="shared" si="712"/>
        <v>0</v>
      </c>
      <c r="D1599" s="136"/>
      <c r="E1599" s="143" t="b">
        <f t="shared" si="713"/>
        <v>0</v>
      </c>
      <c r="F1599" s="137" t="str">
        <f t="shared" si="714"/>
        <v/>
      </c>
      <c r="G1599" s="138"/>
      <c r="H1599" s="139"/>
      <c r="I1599" s="138"/>
      <c r="J1599" s="139"/>
      <c r="K1599" s="138"/>
      <c r="L1599" s="139"/>
      <c r="M1599" s="140" t="str">
        <f t="shared" si="715"/>
        <v/>
      </c>
      <c r="N1599" s="534"/>
      <c r="O1599" s="534"/>
      <c r="Q1599" s="513">
        <f t="shared" si="716"/>
        <v>0</v>
      </c>
      <c r="R1599" s="499" t="str">
        <f t="shared" si="717"/>
        <v/>
      </c>
      <c r="T1599" s="522">
        <f t="shared" si="705"/>
        <v>0</v>
      </c>
      <c r="U1599" s="523">
        <f t="shared" si="706"/>
        <v>0</v>
      </c>
      <c r="V1599" s="522">
        <f t="shared" si="707"/>
        <v>0</v>
      </c>
      <c r="W1599" s="523">
        <f t="shared" si="708"/>
        <v>0</v>
      </c>
      <c r="X1599" s="522">
        <f t="shared" si="709"/>
        <v>0</v>
      </c>
      <c r="Y1599" s="523">
        <f t="shared" si="710"/>
        <v>0</v>
      </c>
      <c r="AA1599" s="517"/>
      <c r="AB1599" s="517" t="e">
        <f t="shared" si="718"/>
        <v>#VALUE!</v>
      </c>
      <c r="AC1599" s="524"/>
      <c r="AE1599" s="519"/>
      <c r="AF1599" s="519"/>
      <c r="AH1599" s="499" t="str">
        <f t="shared" si="711"/>
        <v/>
      </c>
    </row>
    <row r="1600" spans="1:34" x14ac:dyDescent="0.2">
      <c r="A1600" s="134"/>
      <c r="B1600" s="135" t="str">
        <f t="shared" si="719"/>
        <v/>
      </c>
      <c r="C1600" s="128" t="b">
        <f t="shared" si="712"/>
        <v>0</v>
      </c>
      <c r="D1600" s="136"/>
      <c r="E1600" s="143" t="b">
        <f t="shared" si="713"/>
        <v>0</v>
      </c>
      <c r="F1600" s="137" t="str">
        <f t="shared" si="714"/>
        <v/>
      </c>
      <c r="G1600" s="138"/>
      <c r="H1600" s="139"/>
      <c r="I1600" s="138"/>
      <c r="J1600" s="139"/>
      <c r="K1600" s="138"/>
      <c r="L1600" s="139"/>
      <c r="M1600" s="140" t="str">
        <f t="shared" si="715"/>
        <v/>
      </c>
      <c r="N1600" s="534"/>
      <c r="O1600" s="534"/>
      <c r="Q1600" s="513">
        <f t="shared" si="716"/>
        <v>0</v>
      </c>
      <c r="R1600" s="499" t="str">
        <f t="shared" si="717"/>
        <v/>
      </c>
      <c r="T1600" s="522">
        <f t="shared" si="705"/>
        <v>0</v>
      </c>
      <c r="U1600" s="523">
        <f t="shared" si="706"/>
        <v>0</v>
      </c>
      <c r="V1600" s="522">
        <f t="shared" si="707"/>
        <v>0</v>
      </c>
      <c r="W1600" s="523">
        <f t="shared" si="708"/>
        <v>0</v>
      </c>
      <c r="X1600" s="522">
        <f t="shared" si="709"/>
        <v>0</v>
      </c>
      <c r="Y1600" s="523">
        <f t="shared" si="710"/>
        <v>0</v>
      </c>
      <c r="AA1600" s="517"/>
      <c r="AB1600" s="517" t="e">
        <f t="shared" si="718"/>
        <v>#VALUE!</v>
      </c>
      <c r="AC1600" s="524"/>
      <c r="AE1600" s="519"/>
      <c r="AF1600" s="519"/>
      <c r="AH1600" s="499" t="str">
        <f t="shared" si="711"/>
        <v/>
      </c>
    </row>
    <row r="1601" spans="1:34" x14ac:dyDescent="0.2">
      <c r="A1601" s="134"/>
      <c r="B1601" s="135" t="str">
        <f t="shared" si="719"/>
        <v/>
      </c>
      <c r="C1601" s="128" t="b">
        <f t="shared" si="712"/>
        <v>0</v>
      </c>
      <c r="D1601" s="136"/>
      <c r="E1601" s="143" t="b">
        <f t="shared" si="713"/>
        <v>0</v>
      </c>
      <c r="F1601" s="137" t="str">
        <f t="shared" si="714"/>
        <v/>
      </c>
      <c r="G1601" s="138"/>
      <c r="H1601" s="139"/>
      <c r="I1601" s="138"/>
      <c r="J1601" s="139"/>
      <c r="K1601" s="138"/>
      <c r="L1601" s="139"/>
      <c r="M1601" s="140" t="str">
        <f t="shared" si="715"/>
        <v/>
      </c>
      <c r="N1601" s="534"/>
      <c r="O1601" s="534"/>
      <c r="Q1601" s="513">
        <f t="shared" si="716"/>
        <v>0</v>
      </c>
      <c r="R1601" s="499" t="str">
        <f t="shared" si="717"/>
        <v/>
      </c>
      <c r="T1601" s="522">
        <f t="shared" si="705"/>
        <v>0</v>
      </c>
      <c r="U1601" s="523">
        <f t="shared" si="706"/>
        <v>0</v>
      </c>
      <c r="V1601" s="522">
        <f t="shared" si="707"/>
        <v>0</v>
      </c>
      <c r="W1601" s="523">
        <f t="shared" si="708"/>
        <v>0</v>
      </c>
      <c r="X1601" s="522">
        <f t="shared" si="709"/>
        <v>0</v>
      </c>
      <c r="Y1601" s="523">
        <f t="shared" si="710"/>
        <v>0</v>
      </c>
      <c r="AA1601" s="517"/>
      <c r="AB1601" s="517" t="e">
        <f t="shared" si="718"/>
        <v>#VALUE!</v>
      </c>
      <c r="AC1601" s="524"/>
      <c r="AE1601" s="519"/>
      <c r="AF1601" s="519"/>
      <c r="AH1601" s="499" t="str">
        <f t="shared" si="711"/>
        <v/>
      </c>
    </row>
    <row r="1602" spans="1:34" x14ac:dyDescent="0.2">
      <c r="A1602" s="134"/>
      <c r="B1602" s="135" t="str">
        <f t="shared" si="719"/>
        <v/>
      </c>
      <c r="C1602" s="128" t="b">
        <f t="shared" si="712"/>
        <v>0</v>
      </c>
      <c r="D1602" s="136"/>
      <c r="E1602" s="143" t="b">
        <f t="shared" si="713"/>
        <v>0</v>
      </c>
      <c r="F1602" s="137" t="str">
        <f t="shared" si="714"/>
        <v/>
      </c>
      <c r="G1602" s="138"/>
      <c r="H1602" s="139"/>
      <c r="I1602" s="138"/>
      <c r="J1602" s="139"/>
      <c r="K1602" s="138"/>
      <c r="L1602" s="139"/>
      <c r="M1602" s="140" t="str">
        <f t="shared" si="715"/>
        <v/>
      </c>
      <c r="N1602" s="534"/>
      <c r="O1602" s="534"/>
      <c r="Q1602" s="513">
        <f t="shared" si="716"/>
        <v>0</v>
      </c>
      <c r="R1602" s="499" t="str">
        <f t="shared" si="717"/>
        <v/>
      </c>
      <c r="T1602" s="522">
        <f t="shared" si="705"/>
        <v>0</v>
      </c>
      <c r="U1602" s="523">
        <f t="shared" si="706"/>
        <v>0</v>
      </c>
      <c r="V1602" s="522">
        <f t="shared" si="707"/>
        <v>0</v>
      </c>
      <c r="W1602" s="523">
        <f t="shared" si="708"/>
        <v>0</v>
      </c>
      <c r="X1602" s="522">
        <f t="shared" si="709"/>
        <v>0</v>
      </c>
      <c r="Y1602" s="523">
        <f t="shared" si="710"/>
        <v>0</v>
      </c>
      <c r="AA1602" s="517"/>
      <c r="AB1602" s="517" t="e">
        <f t="shared" si="718"/>
        <v>#VALUE!</v>
      </c>
      <c r="AC1602" s="524"/>
      <c r="AE1602" s="519"/>
      <c r="AF1602" s="519"/>
      <c r="AH1602" s="499" t="str">
        <f t="shared" si="711"/>
        <v/>
      </c>
    </row>
    <row r="1603" spans="1:34" x14ac:dyDescent="0.2">
      <c r="A1603" s="134"/>
      <c r="B1603" s="135" t="str">
        <f t="shared" si="719"/>
        <v/>
      </c>
      <c r="C1603" s="128" t="b">
        <f t="shared" si="712"/>
        <v>0</v>
      </c>
      <c r="D1603" s="136"/>
      <c r="E1603" s="143" t="b">
        <f t="shared" si="713"/>
        <v>0</v>
      </c>
      <c r="F1603" s="137" t="str">
        <f t="shared" si="714"/>
        <v/>
      </c>
      <c r="G1603" s="138"/>
      <c r="H1603" s="139"/>
      <c r="I1603" s="138"/>
      <c r="J1603" s="139"/>
      <c r="K1603" s="138"/>
      <c r="L1603" s="139"/>
      <c r="M1603" s="140" t="str">
        <f t="shared" si="715"/>
        <v/>
      </c>
      <c r="N1603" s="534"/>
      <c r="O1603" s="534"/>
      <c r="Q1603" s="513">
        <f t="shared" si="716"/>
        <v>0</v>
      </c>
      <c r="R1603" s="499" t="str">
        <f t="shared" si="717"/>
        <v/>
      </c>
      <c r="T1603" s="522">
        <f t="shared" si="705"/>
        <v>0</v>
      </c>
      <c r="U1603" s="523">
        <f t="shared" si="706"/>
        <v>0</v>
      </c>
      <c r="V1603" s="522">
        <f t="shared" si="707"/>
        <v>0</v>
      </c>
      <c r="W1603" s="523">
        <f t="shared" si="708"/>
        <v>0</v>
      </c>
      <c r="X1603" s="522">
        <f t="shared" si="709"/>
        <v>0</v>
      </c>
      <c r="Y1603" s="523">
        <f t="shared" si="710"/>
        <v>0</v>
      </c>
      <c r="AA1603" s="517"/>
      <c r="AB1603" s="517" t="e">
        <f t="shared" si="718"/>
        <v>#VALUE!</v>
      </c>
      <c r="AC1603" s="524"/>
      <c r="AE1603" s="519"/>
      <c r="AF1603" s="519"/>
      <c r="AH1603" s="499" t="str">
        <f t="shared" si="711"/>
        <v/>
      </c>
    </row>
    <row r="1604" spans="1:34" x14ac:dyDescent="0.2">
      <c r="A1604" s="134"/>
      <c r="B1604" s="135" t="str">
        <f t="shared" si="719"/>
        <v/>
      </c>
      <c r="C1604" s="128" t="b">
        <f t="shared" si="712"/>
        <v>0</v>
      </c>
      <c r="D1604" s="136"/>
      <c r="E1604" s="143" t="b">
        <f t="shared" si="713"/>
        <v>0</v>
      </c>
      <c r="F1604" s="137" t="str">
        <f t="shared" si="714"/>
        <v/>
      </c>
      <c r="G1604" s="138"/>
      <c r="H1604" s="139"/>
      <c r="I1604" s="138"/>
      <c r="J1604" s="139"/>
      <c r="K1604" s="138"/>
      <c r="L1604" s="139"/>
      <c r="M1604" s="140" t="str">
        <f t="shared" si="715"/>
        <v/>
      </c>
      <c r="N1604" s="534"/>
      <c r="O1604" s="534"/>
      <c r="Q1604" s="513">
        <f t="shared" si="716"/>
        <v>0</v>
      </c>
      <c r="R1604" s="499" t="str">
        <f t="shared" si="717"/>
        <v/>
      </c>
      <c r="T1604" s="522">
        <f t="shared" si="705"/>
        <v>0</v>
      </c>
      <c r="U1604" s="523">
        <f t="shared" si="706"/>
        <v>0</v>
      </c>
      <c r="V1604" s="522">
        <f t="shared" si="707"/>
        <v>0</v>
      </c>
      <c r="W1604" s="523">
        <f t="shared" si="708"/>
        <v>0</v>
      </c>
      <c r="X1604" s="522">
        <f t="shared" si="709"/>
        <v>0</v>
      </c>
      <c r="Y1604" s="523">
        <f t="shared" si="710"/>
        <v>0</v>
      </c>
      <c r="AA1604" s="517"/>
      <c r="AB1604" s="517" t="e">
        <f t="shared" si="718"/>
        <v>#VALUE!</v>
      </c>
      <c r="AC1604" s="524"/>
      <c r="AE1604" s="519"/>
      <c r="AF1604" s="519"/>
      <c r="AH1604" s="499" t="str">
        <f t="shared" si="711"/>
        <v/>
      </c>
    </row>
    <row r="1605" spans="1:34" x14ac:dyDescent="0.2">
      <c r="A1605" s="134"/>
      <c r="B1605" s="135" t="str">
        <f t="shared" si="719"/>
        <v/>
      </c>
      <c r="C1605" s="128" t="b">
        <f t="shared" si="712"/>
        <v>0</v>
      </c>
      <c r="D1605" s="136"/>
      <c r="E1605" s="143" t="b">
        <f t="shared" si="713"/>
        <v>0</v>
      </c>
      <c r="F1605" s="137" t="str">
        <f t="shared" si="714"/>
        <v/>
      </c>
      <c r="G1605" s="138"/>
      <c r="H1605" s="139"/>
      <c r="I1605" s="138"/>
      <c r="J1605" s="139"/>
      <c r="K1605" s="138"/>
      <c r="L1605" s="139"/>
      <c r="M1605" s="140" t="str">
        <f t="shared" si="715"/>
        <v/>
      </c>
      <c r="N1605" s="534"/>
      <c r="O1605" s="534"/>
      <c r="Q1605" s="513">
        <f t="shared" si="716"/>
        <v>0</v>
      </c>
      <c r="R1605" s="499" t="str">
        <f t="shared" si="717"/>
        <v/>
      </c>
      <c r="T1605" s="522">
        <f t="shared" si="705"/>
        <v>0</v>
      </c>
      <c r="U1605" s="523">
        <f t="shared" si="706"/>
        <v>0</v>
      </c>
      <c r="V1605" s="522">
        <f t="shared" si="707"/>
        <v>0</v>
      </c>
      <c r="W1605" s="523">
        <f t="shared" si="708"/>
        <v>0</v>
      </c>
      <c r="X1605" s="522">
        <f t="shared" si="709"/>
        <v>0</v>
      </c>
      <c r="Y1605" s="523">
        <f t="shared" si="710"/>
        <v>0</v>
      </c>
      <c r="AA1605" s="517"/>
      <c r="AB1605" s="517" t="e">
        <f t="shared" si="718"/>
        <v>#VALUE!</v>
      </c>
      <c r="AC1605" s="524"/>
      <c r="AE1605" s="519"/>
      <c r="AF1605" s="519"/>
      <c r="AH1605" s="499" t="str">
        <f t="shared" si="711"/>
        <v/>
      </c>
    </row>
    <row r="1606" spans="1:34" x14ac:dyDescent="0.2">
      <c r="A1606" s="134"/>
      <c r="B1606" s="135" t="str">
        <f t="shared" si="719"/>
        <v/>
      </c>
      <c r="C1606" s="128" t="b">
        <f t="shared" si="712"/>
        <v>0</v>
      </c>
      <c r="D1606" s="136"/>
      <c r="E1606" s="143" t="b">
        <f t="shared" si="713"/>
        <v>0</v>
      </c>
      <c r="F1606" s="137" t="str">
        <f t="shared" si="714"/>
        <v/>
      </c>
      <c r="G1606" s="138"/>
      <c r="H1606" s="139"/>
      <c r="I1606" s="138"/>
      <c r="J1606" s="139"/>
      <c r="K1606" s="138"/>
      <c r="L1606" s="139"/>
      <c r="M1606" s="140" t="str">
        <f t="shared" si="715"/>
        <v/>
      </c>
      <c r="N1606" s="534"/>
      <c r="O1606" s="534"/>
      <c r="Q1606" s="513">
        <f t="shared" si="716"/>
        <v>0</v>
      </c>
      <c r="R1606" s="499" t="str">
        <f t="shared" si="717"/>
        <v/>
      </c>
      <c r="T1606" s="522">
        <f t="shared" si="705"/>
        <v>0</v>
      </c>
      <c r="U1606" s="523">
        <f t="shared" si="706"/>
        <v>0</v>
      </c>
      <c r="V1606" s="522">
        <f t="shared" si="707"/>
        <v>0</v>
      </c>
      <c r="W1606" s="523">
        <f t="shared" si="708"/>
        <v>0</v>
      </c>
      <c r="X1606" s="522">
        <f t="shared" si="709"/>
        <v>0</v>
      </c>
      <c r="Y1606" s="523">
        <f t="shared" si="710"/>
        <v>0</v>
      </c>
      <c r="AA1606" s="517"/>
      <c r="AB1606" s="517" t="e">
        <f t="shared" si="718"/>
        <v>#VALUE!</v>
      </c>
      <c r="AC1606" s="524"/>
      <c r="AE1606" s="519"/>
      <c r="AF1606" s="519"/>
      <c r="AH1606" s="499" t="str">
        <f t="shared" si="711"/>
        <v/>
      </c>
    </row>
    <row r="1607" spans="1:34" x14ac:dyDescent="0.2">
      <c r="A1607" s="134"/>
      <c r="B1607" s="135" t="str">
        <f t="shared" si="719"/>
        <v/>
      </c>
      <c r="C1607" s="128" t="b">
        <f t="shared" si="712"/>
        <v>0</v>
      </c>
      <c r="D1607" s="136"/>
      <c r="E1607" s="143" t="b">
        <f t="shared" si="713"/>
        <v>0</v>
      </c>
      <c r="F1607" s="137" t="str">
        <f t="shared" si="714"/>
        <v/>
      </c>
      <c r="G1607" s="138"/>
      <c r="H1607" s="139"/>
      <c r="I1607" s="138"/>
      <c r="J1607" s="139"/>
      <c r="K1607" s="138"/>
      <c r="L1607" s="139"/>
      <c r="M1607" s="140" t="str">
        <f t="shared" si="715"/>
        <v/>
      </c>
      <c r="N1607" s="534"/>
      <c r="O1607" s="534"/>
      <c r="Q1607" s="513">
        <f t="shared" si="716"/>
        <v>0</v>
      </c>
      <c r="R1607" s="499" t="str">
        <f t="shared" si="717"/>
        <v/>
      </c>
      <c r="T1607" s="522">
        <f t="shared" si="705"/>
        <v>0</v>
      </c>
      <c r="U1607" s="523">
        <f t="shared" si="706"/>
        <v>0</v>
      </c>
      <c r="V1607" s="522">
        <f t="shared" si="707"/>
        <v>0</v>
      </c>
      <c r="W1607" s="523">
        <f t="shared" si="708"/>
        <v>0</v>
      </c>
      <c r="X1607" s="522">
        <f t="shared" si="709"/>
        <v>0</v>
      </c>
      <c r="Y1607" s="523">
        <f t="shared" si="710"/>
        <v>0</v>
      </c>
      <c r="AA1607" s="517"/>
      <c r="AB1607" s="517" t="e">
        <f t="shared" si="718"/>
        <v>#VALUE!</v>
      </c>
      <c r="AC1607" s="524"/>
      <c r="AE1607" s="519"/>
      <c r="AF1607" s="519"/>
      <c r="AH1607" s="499" t="str">
        <f t="shared" si="711"/>
        <v/>
      </c>
    </row>
    <row r="1608" spans="1:34" x14ac:dyDescent="0.2">
      <c r="A1608" s="134"/>
      <c r="B1608" s="135" t="str">
        <f t="shared" si="719"/>
        <v/>
      </c>
      <c r="C1608" s="128" t="b">
        <f t="shared" si="712"/>
        <v>0</v>
      </c>
      <c r="D1608" s="136"/>
      <c r="E1608" s="143" t="b">
        <f t="shared" si="713"/>
        <v>0</v>
      </c>
      <c r="F1608" s="137" t="str">
        <f t="shared" si="714"/>
        <v/>
      </c>
      <c r="G1608" s="138"/>
      <c r="H1608" s="139"/>
      <c r="I1608" s="138"/>
      <c r="J1608" s="139"/>
      <c r="K1608" s="138"/>
      <c r="L1608" s="139"/>
      <c r="M1608" s="140" t="str">
        <f t="shared" si="715"/>
        <v/>
      </c>
      <c r="N1608" s="534"/>
      <c r="O1608" s="534"/>
      <c r="Q1608" s="513">
        <f t="shared" si="716"/>
        <v>0</v>
      </c>
      <c r="R1608" s="499" t="str">
        <f t="shared" si="717"/>
        <v/>
      </c>
      <c r="T1608" s="522">
        <f t="shared" si="705"/>
        <v>0</v>
      </c>
      <c r="U1608" s="523">
        <f t="shared" si="706"/>
        <v>0</v>
      </c>
      <c r="V1608" s="522">
        <f t="shared" si="707"/>
        <v>0</v>
      </c>
      <c r="W1608" s="523">
        <f t="shared" si="708"/>
        <v>0</v>
      </c>
      <c r="X1608" s="522">
        <f t="shared" si="709"/>
        <v>0</v>
      </c>
      <c r="Y1608" s="523">
        <f t="shared" si="710"/>
        <v>0</v>
      </c>
      <c r="AA1608" s="517"/>
      <c r="AB1608" s="517" t="e">
        <f t="shared" si="718"/>
        <v>#VALUE!</v>
      </c>
      <c r="AC1608" s="524"/>
      <c r="AE1608" s="519"/>
      <c r="AF1608" s="519"/>
      <c r="AH1608" s="499" t="str">
        <f t="shared" si="711"/>
        <v/>
      </c>
    </row>
    <row r="1609" spans="1:34" x14ac:dyDescent="0.2">
      <c r="A1609" s="134"/>
      <c r="B1609" s="135" t="str">
        <f t="shared" si="719"/>
        <v/>
      </c>
      <c r="C1609" s="128" t="b">
        <f t="shared" si="712"/>
        <v>0</v>
      </c>
      <c r="D1609" s="136"/>
      <c r="E1609" s="143" t="b">
        <f t="shared" si="713"/>
        <v>0</v>
      </c>
      <c r="F1609" s="137" t="str">
        <f t="shared" si="714"/>
        <v/>
      </c>
      <c r="G1609" s="138"/>
      <c r="H1609" s="139"/>
      <c r="I1609" s="138"/>
      <c r="J1609" s="139"/>
      <c r="K1609" s="138"/>
      <c r="L1609" s="139"/>
      <c r="M1609" s="140" t="str">
        <f t="shared" si="715"/>
        <v/>
      </c>
      <c r="N1609" s="534"/>
      <c r="O1609" s="534"/>
      <c r="Q1609" s="513">
        <f t="shared" si="716"/>
        <v>0</v>
      </c>
      <c r="R1609" s="499" t="str">
        <f t="shared" si="717"/>
        <v/>
      </c>
      <c r="T1609" s="522">
        <f t="shared" si="705"/>
        <v>0</v>
      </c>
      <c r="U1609" s="523">
        <f t="shared" si="706"/>
        <v>0</v>
      </c>
      <c r="V1609" s="522">
        <f t="shared" si="707"/>
        <v>0</v>
      </c>
      <c r="W1609" s="523">
        <f t="shared" si="708"/>
        <v>0</v>
      </c>
      <c r="X1609" s="522">
        <f t="shared" si="709"/>
        <v>0</v>
      </c>
      <c r="Y1609" s="523">
        <f t="shared" si="710"/>
        <v>0</v>
      </c>
      <c r="AA1609" s="517"/>
      <c r="AB1609" s="517" t="e">
        <f t="shared" si="718"/>
        <v>#VALUE!</v>
      </c>
      <c r="AC1609" s="524"/>
      <c r="AE1609" s="519"/>
      <c r="AF1609" s="519"/>
      <c r="AH1609" s="499" t="str">
        <f t="shared" si="711"/>
        <v/>
      </c>
    </row>
    <row r="1610" spans="1:34" x14ac:dyDescent="0.2">
      <c r="A1610" s="134"/>
      <c r="B1610" s="135" t="str">
        <f t="shared" si="719"/>
        <v/>
      </c>
      <c r="C1610" s="128" t="b">
        <f t="shared" si="712"/>
        <v>0</v>
      </c>
      <c r="D1610" s="136"/>
      <c r="E1610" s="143" t="b">
        <f t="shared" si="713"/>
        <v>0</v>
      </c>
      <c r="F1610" s="137" t="str">
        <f t="shared" si="714"/>
        <v/>
      </c>
      <c r="G1610" s="138"/>
      <c r="H1610" s="139"/>
      <c r="I1610" s="138"/>
      <c r="J1610" s="139"/>
      <c r="K1610" s="138"/>
      <c r="L1610" s="139"/>
      <c r="M1610" s="140" t="str">
        <f t="shared" si="715"/>
        <v/>
      </c>
      <c r="N1610" s="534"/>
      <c r="O1610" s="534"/>
      <c r="Q1610" s="513">
        <f t="shared" si="716"/>
        <v>0</v>
      </c>
      <c r="R1610" s="499" t="str">
        <f t="shared" si="717"/>
        <v/>
      </c>
      <c r="T1610" s="522">
        <f t="shared" si="705"/>
        <v>0</v>
      </c>
      <c r="U1610" s="523">
        <f t="shared" si="706"/>
        <v>0</v>
      </c>
      <c r="V1610" s="522">
        <f t="shared" si="707"/>
        <v>0</v>
      </c>
      <c r="W1610" s="523">
        <f t="shared" si="708"/>
        <v>0</v>
      </c>
      <c r="X1610" s="522">
        <f t="shared" si="709"/>
        <v>0</v>
      </c>
      <c r="Y1610" s="523">
        <f t="shared" si="710"/>
        <v>0</v>
      </c>
      <c r="AA1610" s="517"/>
      <c r="AB1610" s="517" t="e">
        <f t="shared" si="718"/>
        <v>#VALUE!</v>
      </c>
      <c r="AC1610" s="524"/>
      <c r="AE1610" s="519"/>
      <c r="AF1610" s="519"/>
      <c r="AH1610" s="499" t="str">
        <f t="shared" si="711"/>
        <v/>
      </c>
    </row>
    <row r="1611" spans="1:34" x14ac:dyDescent="0.2">
      <c r="A1611" s="134"/>
      <c r="B1611" s="135" t="str">
        <f t="shared" si="719"/>
        <v/>
      </c>
      <c r="C1611" s="128" t="b">
        <f t="shared" si="712"/>
        <v>0</v>
      </c>
      <c r="D1611" s="136"/>
      <c r="E1611" s="143" t="b">
        <f t="shared" si="713"/>
        <v>0</v>
      </c>
      <c r="F1611" s="137" t="str">
        <f t="shared" si="714"/>
        <v/>
      </c>
      <c r="G1611" s="138"/>
      <c r="H1611" s="139"/>
      <c r="I1611" s="138"/>
      <c r="J1611" s="139"/>
      <c r="K1611" s="138"/>
      <c r="L1611" s="139"/>
      <c r="M1611" s="140" t="str">
        <f t="shared" si="715"/>
        <v/>
      </c>
      <c r="N1611" s="534"/>
      <c r="O1611" s="534"/>
      <c r="Q1611" s="513">
        <f t="shared" si="716"/>
        <v>0</v>
      </c>
      <c r="R1611" s="499" t="str">
        <f t="shared" si="717"/>
        <v/>
      </c>
      <c r="T1611" s="522">
        <f t="shared" si="705"/>
        <v>0</v>
      </c>
      <c r="U1611" s="523">
        <f t="shared" si="706"/>
        <v>0</v>
      </c>
      <c r="V1611" s="522">
        <f t="shared" si="707"/>
        <v>0</v>
      </c>
      <c r="W1611" s="523">
        <f t="shared" si="708"/>
        <v>0</v>
      </c>
      <c r="X1611" s="522">
        <f t="shared" si="709"/>
        <v>0</v>
      </c>
      <c r="Y1611" s="523">
        <f t="shared" si="710"/>
        <v>0</v>
      </c>
      <c r="AA1611" s="517"/>
      <c r="AB1611" s="517" t="e">
        <f t="shared" si="718"/>
        <v>#VALUE!</v>
      </c>
      <c r="AC1611" s="524"/>
      <c r="AE1611" s="519"/>
      <c r="AF1611" s="519"/>
      <c r="AH1611" s="499" t="str">
        <f t="shared" si="711"/>
        <v/>
      </c>
    </row>
    <row r="1612" spans="1:34" x14ac:dyDescent="0.2">
      <c r="A1612" s="134"/>
      <c r="B1612" s="135" t="str">
        <f t="shared" si="719"/>
        <v/>
      </c>
      <c r="C1612" s="128" t="b">
        <f t="shared" si="712"/>
        <v>0</v>
      </c>
      <c r="D1612" s="136"/>
      <c r="E1612" s="143" t="b">
        <f t="shared" si="713"/>
        <v>0</v>
      </c>
      <c r="F1612" s="137" t="str">
        <f t="shared" si="714"/>
        <v/>
      </c>
      <c r="G1612" s="138"/>
      <c r="H1612" s="139"/>
      <c r="I1612" s="138"/>
      <c r="J1612" s="139"/>
      <c r="K1612" s="138"/>
      <c r="L1612" s="139"/>
      <c r="M1612" s="140" t="str">
        <f t="shared" si="715"/>
        <v/>
      </c>
      <c r="N1612" s="534"/>
      <c r="O1612" s="534"/>
      <c r="Q1612" s="513">
        <f t="shared" si="716"/>
        <v>0</v>
      </c>
      <c r="R1612" s="499" t="str">
        <f t="shared" si="717"/>
        <v/>
      </c>
      <c r="T1612" s="522">
        <f t="shared" si="705"/>
        <v>0</v>
      </c>
      <c r="U1612" s="523">
        <f t="shared" si="706"/>
        <v>0</v>
      </c>
      <c r="V1612" s="522">
        <f t="shared" si="707"/>
        <v>0</v>
      </c>
      <c r="W1612" s="523">
        <f t="shared" si="708"/>
        <v>0</v>
      </c>
      <c r="X1612" s="522">
        <f t="shared" si="709"/>
        <v>0</v>
      </c>
      <c r="Y1612" s="523">
        <f t="shared" si="710"/>
        <v>0</v>
      </c>
      <c r="AA1612" s="517"/>
      <c r="AB1612" s="517" t="e">
        <f t="shared" si="718"/>
        <v>#VALUE!</v>
      </c>
      <c r="AC1612" s="524"/>
      <c r="AE1612" s="519"/>
      <c r="AF1612" s="519"/>
      <c r="AH1612" s="499" t="str">
        <f t="shared" si="711"/>
        <v/>
      </c>
    </row>
    <row r="1613" spans="1:34" x14ac:dyDescent="0.2">
      <c r="A1613" s="134"/>
      <c r="B1613" s="135" t="str">
        <f t="shared" si="719"/>
        <v/>
      </c>
      <c r="C1613" s="128" t="b">
        <f t="shared" si="712"/>
        <v>0</v>
      </c>
      <c r="D1613" s="136"/>
      <c r="E1613" s="143" t="b">
        <f t="shared" si="713"/>
        <v>0</v>
      </c>
      <c r="F1613" s="137" t="str">
        <f t="shared" si="714"/>
        <v/>
      </c>
      <c r="G1613" s="138"/>
      <c r="H1613" s="139"/>
      <c r="I1613" s="138"/>
      <c r="J1613" s="139"/>
      <c r="K1613" s="138"/>
      <c r="L1613" s="139"/>
      <c r="M1613" s="140" t="str">
        <f t="shared" si="715"/>
        <v/>
      </c>
      <c r="N1613" s="534"/>
      <c r="O1613" s="534"/>
      <c r="Q1613" s="513">
        <f t="shared" si="716"/>
        <v>0</v>
      </c>
      <c r="R1613" s="499" t="str">
        <f t="shared" si="717"/>
        <v/>
      </c>
      <c r="T1613" s="522">
        <f t="shared" si="705"/>
        <v>0</v>
      </c>
      <c r="U1613" s="523">
        <f t="shared" si="706"/>
        <v>0</v>
      </c>
      <c r="V1613" s="522">
        <f t="shared" si="707"/>
        <v>0</v>
      </c>
      <c r="W1613" s="523">
        <f t="shared" si="708"/>
        <v>0</v>
      </c>
      <c r="X1613" s="522">
        <f t="shared" si="709"/>
        <v>0</v>
      </c>
      <c r="Y1613" s="523">
        <f t="shared" si="710"/>
        <v>0</v>
      </c>
      <c r="AA1613" s="517"/>
      <c r="AB1613" s="517" t="e">
        <f t="shared" si="718"/>
        <v>#VALUE!</v>
      </c>
      <c r="AC1613" s="524"/>
      <c r="AE1613" s="519"/>
      <c r="AF1613" s="519"/>
      <c r="AH1613" s="499" t="str">
        <f t="shared" si="711"/>
        <v/>
      </c>
    </row>
    <row r="1614" spans="1:34" x14ac:dyDescent="0.2">
      <c r="A1614" s="134"/>
      <c r="B1614" s="135" t="str">
        <f t="shared" si="719"/>
        <v/>
      </c>
      <c r="C1614" s="128" t="b">
        <f t="shared" si="712"/>
        <v>0</v>
      </c>
      <c r="D1614" s="136"/>
      <c r="E1614" s="143" t="b">
        <f t="shared" si="713"/>
        <v>0</v>
      </c>
      <c r="F1614" s="137" t="str">
        <f t="shared" si="714"/>
        <v/>
      </c>
      <c r="G1614" s="138"/>
      <c r="H1614" s="139"/>
      <c r="I1614" s="138"/>
      <c r="J1614" s="139"/>
      <c r="K1614" s="138"/>
      <c r="L1614" s="139"/>
      <c r="M1614" s="140" t="str">
        <f t="shared" si="715"/>
        <v/>
      </c>
      <c r="N1614" s="534"/>
      <c r="O1614" s="534"/>
      <c r="Q1614" s="513">
        <f t="shared" si="716"/>
        <v>0</v>
      </c>
      <c r="R1614" s="499" t="str">
        <f t="shared" si="717"/>
        <v/>
      </c>
      <c r="T1614" s="522">
        <f t="shared" si="705"/>
        <v>0</v>
      </c>
      <c r="U1614" s="523">
        <f t="shared" si="706"/>
        <v>0</v>
      </c>
      <c r="V1614" s="522">
        <f t="shared" si="707"/>
        <v>0</v>
      </c>
      <c r="W1614" s="523">
        <f t="shared" si="708"/>
        <v>0</v>
      </c>
      <c r="X1614" s="522">
        <f t="shared" si="709"/>
        <v>0</v>
      </c>
      <c r="Y1614" s="523">
        <f t="shared" si="710"/>
        <v>0</v>
      </c>
      <c r="AA1614" s="517"/>
      <c r="AB1614" s="517" t="e">
        <f t="shared" si="718"/>
        <v>#VALUE!</v>
      </c>
      <c r="AC1614" s="524"/>
      <c r="AE1614" s="519"/>
      <c r="AF1614" s="519"/>
      <c r="AH1614" s="499" t="str">
        <f t="shared" si="711"/>
        <v/>
      </c>
    </row>
    <row r="1615" spans="1:34" x14ac:dyDescent="0.2">
      <c r="A1615" s="134"/>
      <c r="B1615" s="135" t="str">
        <f t="shared" si="719"/>
        <v/>
      </c>
      <c r="C1615" s="128" t="b">
        <f t="shared" si="712"/>
        <v>0</v>
      </c>
      <c r="D1615" s="136"/>
      <c r="E1615" s="143" t="b">
        <f t="shared" si="713"/>
        <v>0</v>
      </c>
      <c r="F1615" s="137" t="str">
        <f t="shared" si="714"/>
        <v/>
      </c>
      <c r="G1615" s="138"/>
      <c r="H1615" s="139"/>
      <c r="I1615" s="138"/>
      <c r="J1615" s="139"/>
      <c r="K1615" s="138"/>
      <c r="L1615" s="139"/>
      <c r="M1615" s="140" t="str">
        <f t="shared" si="715"/>
        <v/>
      </c>
      <c r="N1615" s="534"/>
      <c r="O1615" s="534"/>
      <c r="Q1615" s="513">
        <f t="shared" si="716"/>
        <v>0</v>
      </c>
      <c r="R1615" s="499" t="str">
        <f t="shared" si="717"/>
        <v/>
      </c>
      <c r="T1615" s="522">
        <f t="shared" si="705"/>
        <v>0</v>
      </c>
      <c r="U1615" s="523">
        <f t="shared" si="706"/>
        <v>0</v>
      </c>
      <c r="V1615" s="522">
        <f t="shared" si="707"/>
        <v>0</v>
      </c>
      <c r="W1615" s="523">
        <f t="shared" si="708"/>
        <v>0</v>
      </c>
      <c r="X1615" s="522">
        <f t="shared" si="709"/>
        <v>0</v>
      </c>
      <c r="Y1615" s="523">
        <f t="shared" si="710"/>
        <v>0</v>
      </c>
      <c r="AA1615" s="517"/>
      <c r="AB1615" s="517" t="e">
        <f t="shared" si="718"/>
        <v>#VALUE!</v>
      </c>
      <c r="AC1615" s="524"/>
      <c r="AE1615" s="519"/>
      <c r="AF1615" s="519"/>
      <c r="AH1615" s="499" t="str">
        <f t="shared" si="711"/>
        <v/>
      </c>
    </row>
    <row r="1616" spans="1:34" x14ac:dyDescent="0.2">
      <c r="A1616" s="134"/>
      <c r="B1616" s="135" t="str">
        <f t="shared" si="719"/>
        <v/>
      </c>
      <c r="C1616" s="128" t="b">
        <f t="shared" si="712"/>
        <v>0</v>
      </c>
      <c r="D1616" s="136"/>
      <c r="E1616" s="143" t="b">
        <f t="shared" si="713"/>
        <v>0</v>
      </c>
      <c r="F1616" s="137" t="str">
        <f t="shared" si="714"/>
        <v/>
      </c>
      <c r="G1616" s="138"/>
      <c r="H1616" s="139"/>
      <c r="I1616" s="138"/>
      <c r="J1616" s="139"/>
      <c r="K1616" s="138"/>
      <c r="L1616" s="139"/>
      <c r="M1616" s="140" t="str">
        <f t="shared" si="715"/>
        <v/>
      </c>
      <c r="N1616" s="534"/>
      <c r="O1616" s="534"/>
      <c r="Q1616" s="513">
        <f t="shared" si="716"/>
        <v>0</v>
      </c>
      <c r="R1616" s="499" t="str">
        <f t="shared" si="717"/>
        <v/>
      </c>
      <c r="T1616" s="522">
        <f t="shared" si="705"/>
        <v>0</v>
      </c>
      <c r="U1616" s="523">
        <f t="shared" si="706"/>
        <v>0</v>
      </c>
      <c r="V1616" s="522">
        <f t="shared" si="707"/>
        <v>0</v>
      </c>
      <c r="W1616" s="523">
        <f t="shared" si="708"/>
        <v>0</v>
      </c>
      <c r="X1616" s="522">
        <f t="shared" si="709"/>
        <v>0</v>
      </c>
      <c r="Y1616" s="523">
        <f t="shared" si="710"/>
        <v>0</v>
      </c>
      <c r="AA1616" s="517"/>
      <c r="AB1616" s="517" t="e">
        <f t="shared" si="718"/>
        <v>#VALUE!</v>
      </c>
      <c r="AC1616" s="524"/>
      <c r="AE1616" s="519"/>
      <c r="AF1616" s="519"/>
      <c r="AH1616" s="499" t="str">
        <f t="shared" si="711"/>
        <v/>
      </c>
    </row>
    <row r="1617" spans="1:34" x14ac:dyDescent="0.2">
      <c r="A1617" s="134"/>
      <c r="B1617" s="135" t="str">
        <f t="shared" si="719"/>
        <v/>
      </c>
      <c r="C1617" s="128" t="b">
        <f t="shared" si="712"/>
        <v>0</v>
      </c>
      <c r="D1617" s="136"/>
      <c r="E1617" s="143" t="b">
        <f t="shared" si="713"/>
        <v>0</v>
      </c>
      <c r="F1617" s="137" t="str">
        <f t="shared" si="714"/>
        <v/>
      </c>
      <c r="G1617" s="138"/>
      <c r="H1617" s="139"/>
      <c r="I1617" s="138"/>
      <c r="J1617" s="139"/>
      <c r="K1617" s="138"/>
      <c r="L1617" s="139"/>
      <c r="M1617" s="140" t="str">
        <f t="shared" si="715"/>
        <v/>
      </c>
      <c r="N1617" s="534"/>
      <c r="O1617" s="534"/>
      <c r="Q1617" s="513">
        <f t="shared" si="716"/>
        <v>0</v>
      </c>
      <c r="R1617" s="499" t="str">
        <f t="shared" si="717"/>
        <v/>
      </c>
      <c r="T1617" s="522">
        <f t="shared" si="705"/>
        <v>0</v>
      </c>
      <c r="U1617" s="523">
        <f t="shared" si="706"/>
        <v>0</v>
      </c>
      <c r="V1617" s="522">
        <f t="shared" si="707"/>
        <v>0</v>
      </c>
      <c r="W1617" s="523">
        <f t="shared" si="708"/>
        <v>0</v>
      </c>
      <c r="X1617" s="522">
        <f t="shared" si="709"/>
        <v>0</v>
      </c>
      <c r="Y1617" s="523">
        <f t="shared" si="710"/>
        <v>0</v>
      </c>
      <c r="AA1617" s="517"/>
      <c r="AB1617" s="517" t="e">
        <f t="shared" si="718"/>
        <v>#VALUE!</v>
      </c>
      <c r="AC1617" s="524"/>
      <c r="AE1617" s="519"/>
      <c r="AF1617" s="519"/>
      <c r="AH1617" s="499" t="str">
        <f t="shared" si="711"/>
        <v/>
      </c>
    </row>
    <row r="1618" spans="1:34" x14ac:dyDescent="0.2">
      <c r="A1618" s="134"/>
      <c r="B1618" s="135" t="str">
        <f t="shared" si="719"/>
        <v/>
      </c>
      <c r="C1618" s="128" t="b">
        <f t="shared" si="712"/>
        <v>0</v>
      </c>
      <c r="D1618" s="136"/>
      <c r="E1618" s="143" t="b">
        <f t="shared" si="713"/>
        <v>0</v>
      </c>
      <c r="F1618" s="137" t="str">
        <f t="shared" si="714"/>
        <v/>
      </c>
      <c r="G1618" s="138"/>
      <c r="H1618" s="139"/>
      <c r="I1618" s="138"/>
      <c r="J1618" s="139"/>
      <c r="K1618" s="138"/>
      <c r="L1618" s="139"/>
      <c r="M1618" s="140" t="str">
        <f t="shared" si="715"/>
        <v/>
      </c>
      <c r="N1618" s="534"/>
      <c r="O1618" s="534"/>
      <c r="Q1618" s="513">
        <f t="shared" si="716"/>
        <v>0</v>
      </c>
      <c r="R1618" s="499" t="str">
        <f t="shared" si="717"/>
        <v/>
      </c>
      <c r="T1618" s="522">
        <f t="shared" si="705"/>
        <v>0</v>
      </c>
      <c r="U1618" s="523">
        <f t="shared" si="706"/>
        <v>0</v>
      </c>
      <c r="V1618" s="522">
        <f t="shared" si="707"/>
        <v>0</v>
      </c>
      <c r="W1618" s="523">
        <f t="shared" si="708"/>
        <v>0</v>
      </c>
      <c r="X1618" s="522">
        <f t="shared" si="709"/>
        <v>0</v>
      </c>
      <c r="Y1618" s="523">
        <f t="shared" si="710"/>
        <v>0</v>
      </c>
      <c r="AA1618" s="517"/>
      <c r="AB1618" s="517" t="e">
        <f t="shared" si="718"/>
        <v>#VALUE!</v>
      </c>
      <c r="AC1618" s="524"/>
      <c r="AE1618" s="519"/>
      <c r="AF1618" s="519"/>
      <c r="AH1618" s="499" t="str">
        <f t="shared" si="711"/>
        <v/>
      </c>
    </row>
    <row r="1619" spans="1:34" x14ac:dyDescent="0.2">
      <c r="A1619" s="134"/>
      <c r="B1619" s="135" t="str">
        <f t="shared" si="719"/>
        <v/>
      </c>
      <c r="C1619" s="128" t="b">
        <f t="shared" si="712"/>
        <v>0</v>
      </c>
      <c r="D1619" s="136"/>
      <c r="E1619" s="143" t="b">
        <f t="shared" si="713"/>
        <v>0</v>
      </c>
      <c r="F1619" s="137" t="str">
        <f t="shared" si="714"/>
        <v/>
      </c>
      <c r="G1619" s="138"/>
      <c r="H1619" s="139"/>
      <c r="I1619" s="138"/>
      <c r="J1619" s="139"/>
      <c r="K1619" s="138"/>
      <c r="L1619" s="139"/>
      <c r="M1619" s="140" t="str">
        <f t="shared" si="715"/>
        <v/>
      </c>
      <c r="N1619" s="534"/>
      <c r="O1619" s="534"/>
      <c r="Q1619" s="513">
        <f t="shared" si="716"/>
        <v>0</v>
      </c>
      <c r="R1619" s="499" t="str">
        <f t="shared" si="717"/>
        <v/>
      </c>
      <c r="T1619" s="522">
        <f t="shared" si="705"/>
        <v>0</v>
      </c>
      <c r="U1619" s="523">
        <f t="shared" si="706"/>
        <v>0</v>
      </c>
      <c r="V1619" s="522">
        <f t="shared" si="707"/>
        <v>0</v>
      </c>
      <c r="W1619" s="523">
        <f t="shared" si="708"/>
        <v>0</v>
      </c>
      <c r="X1619" s="522">
        <f t="shared" si="709"/>
        <v>0</v>
      </c>
      <c r="Y1619" s="523">
        <f t="shared" si="710"/>
        <v>0</v>
      </c>
      <c r="AA1619" s="517"/>
      <c r="AB1619" s="517" t="e">
        <f t="shared" si="718"/>
        <v>#VALUE!</v>
      </c>
      <c r="AC1619" s="524"/>
      <c r="AE1619" s="519"/>
      <c r="AF1619" s="519"/>
      <c r="AH1619" s="499" t="str">
        <f t="shared" si="711"/>
        <v/>
      </c>
    </row>
    <row r="1620" spans="1:34" ht="13.5" thickBot="1" x14ac:dyDescent="0.25">
      <c r="A1620" s="179"/>
      <c r="B1620" s="135" t="str">
        <f t="shared" si="719"/>
        <v/>
      </c>
      <c r="C1620" s="128" t="b">
        <f t="shared" si="712"/>
        <v>0</v>
      </c>
      <c r="D1620" s="180"/>
      <c r="E1620" s="143" t="b">
        <f t="shared" si="713"/>
        <v>0</v>
      </c>
      <c r="F1620" s="137" t="str">
        <f t="shared" si="714"/>
        <v/>
      </c>
      <c r="G1620" s="138"/>
      <c r="H1620" s="139"/>
      <c r="I1620" s="138"/>
      <c r="J1620" s="139"/>
      <c r="K1620" s="138"/>
      <c r="L1620" s="139"/>
      <c r="M1620" s="140" t="str">
        <f t="shared" si="715"/>
        <v/>
      </c>
      <c r="N1620" s="534"/>
      <c r="O1620" s="534"/>
      <c r="Q1620" s="513">
        <f t="shared" si="716"/>
        <v>0</v>
      </c>
      <c r="R1620" s="499" t="str">
        <f t="shared" si="717"/>
        <v/>
      </c>
      <c r="T1620" s="522">
        <f t="shared" si="705"/>
        <v>0</v>
      </c>
      <c r="U1620" s="523">
        <f t="shared" si="706"/>
        <v>0</v>
      </c>
      <c r="V1620" s="522">
        <f t="shared" si="707"/>
        <v>0</v>
      </c>
      <c r="W1620" s="523">
        <f t="shared" si="708"/>
        <v>0</v>
      </c>
      <c r="X1620" s="522">
        <f t="shared" si="709"/>
        <v>0</v>
      </c>
      <c r="Y1620" s="523">
        <f t="shared" si="710"/>
        <v>0</v>
      </c>
      <c r="AA1620" s="517"/>
      <c r="AB1620" s="517" t="e">
        <f t="shared" si="718"/>
        <v>#VALUE!</v>
      </c>
      <c r="AC1620" s="524"/>
      <c r="AE1620" s="519"/>
      <c r="AF1620" s="519"/>
      <c r="AH1620" s="499" t="str">
        <f t="shared" si="711"/>
        <v/>
      </c>
    </row>
    <row r="1621" spans="1:34" ht="14.25" thickTop="1" thickBot="1" x14ac:dyDescent="0.25">
      <c r="A1621" s="170"/>
      <c r="B1621" s="171"/>
      <c r="C1621" s="172"/>
      <c r="D1621" s="173"/>
      <c r="E1621" s="173"/>
      <c r="F1621" s="174"/>
      <c r="G1621" s="175"/>
      <c r="H1621" s="175"/>
      <c r="I1621" s="175"/>
      <c r="J1621" s="175"/>
      <c r="K1621" s="175"/>
      <c r="L1621" s="175"/>
      <c r="M1621" s="176" t="str">
        <f>IF(SUM(G1621:L1621)&gt;0.00001,M1620+G1621-H1621+K1621-L1621,"")</f>
        <v/>
      </c>
      <c r="N1621" s="534"/>
      <c r="O1621" s="534"/>
      <c r="Q1621" s="513"/>
      <c r="T1621" s="522">
        <f t="shared" si="705"/>
        <v>0</v>
      </c>
      <c r="U1621" s="523">
        <f t="shared" si="706"/>
        <v>0</v>
      </c>
      <c r="V1621" s="522">
        <f t="shared" si="707"/>
        <v>0</v>
      </c>
      <c r="W1621" s="523">
        <f t="shared" si="708"/>
        <v>0</v>
      </c>
      <c r="X1621" s="522">
        <f t="shared" si="709"/>
        <v>0</v>
      </c>
      <c r="Y1621" s="523">
        <f t="shared" si="710"/>
        <v>0</v>
      </c>
      <c r="AA1621" s="517"/>
      <c r="AB1621" s="517"/>
      <c r="AC1621" s="530"/>
      <c r="AE1621" s="519"/>
      <c r="AF1621" s="519"/>
      <c r="AH1621" s="499" t="str">
        <f t="shared" si="711"/>
        <v/>
      </c>
    </row>
    <row r="1622" spans="1:34" ht="13.5" thickTop="1" x14ac:dyDescent="0.2">
      <c r="A1622" s="702" t="s">
        <v>15</v>
      </c>
      <c r="B1622" s="703"/>
      <c r="C1622" s="703"/>
      <c r="D1622" s="703"/>
      <c r="E1622" s="703"/>
      <c r="F1622" s="703"/>
      <c r="G1622" s="708" t="s">
        <v>9</v>
      </c>
      <c r="H1622" s="708"/>
      <c r="I1622" s="697" t="str">
        <f>I8</f>
        <v>BANCA XXXX</v>
      </c>
      <c r="J1622" s="698"/>
      <c r="K1622" s="696" t="str">
        <f>K8</f>
        <v>BANCA Agricola pop</v>
      </c>
      <c r="L1622" s="696"/>
      <c r="M1622" s="692" t="s">
        <v>7</v>
      </c>
      <c r="N1622" s="505"/>
      <c r="O1622" s="505"/>
      <c r="Q1622" s="513"/>
      <c r="T1622" s="522" t="str">
        <f t="shared" si="705"/>
        <v>C A S S A</v>
      </c>
      <c r="U1622" s="523">
        <f t="shared" si="706"/>
        <v>0</v>
      </c>
      <c r="V1622" s="522" t="str">
        <f t="shared" si="707"/>
        <v>BANCA XXXX</v>
      </c>
      <c r="W1622" s="523">
        <f t="shared" si="708"/>
        <v>0</v>
      </c>
      <c r="X1622" s="522" t="str">
        <f t="shared" si="709"/>
        <v>BANCA Agricola pop</v>
      </c>
      <c r="Y1622" s="523">
        <f t="shared" si="710"/>
        <v>0</v>
      </c>
      <c r="AA1622" s="517"/>
      <c r="AB1622" s="517"/>
      <c r="AC1622" s="530"/>
      <c r="AE1622" s="519"/>
      <c r="AF1622" s="519"/>
      <c r="AH1622" s="499" t="str">
        <f t="shared" si="711"/>
        <v/>
      </c>
    </row>
    <row r="1623" spans="1:34" x14ac:dyDescent="0.2">
      <c r="A1623" s="704"/>
      <c r="B1623" s="705"/>
      <c r="C1623" s="705"/>
      <c r="D1623" s="705"/>
      <c r="E1623" s="705"/>
      <c r="F1623" s="705"/>
      <c r="G1623" s="152" t="s">
        <v>2</v>
      </c>
      <c r="H1623" s="152" t="s">
        <v>3</v>
      </c>
      <c r="I1623" s="152" t="s">
        <v>2</v>
      </c>
      <c r="J1623" s="152" t="s">
        <v>3</v>
      </c>
      <c r="K1623" s="152" t="s">
        <v>2</v>
      </c>
      <c r="L1623" s="152" t="s">
        <v>3</v>
      </c>
      <c r="M1623" s="693"/>
      <c r="N1623" s="505"/>
      <c r="O1623" s="505"/>
      <c r="Q1623" s="513"/>
      <c r="T1623" s="522" t="str">
        <f t="shared" si="705"/>
        <v>ENTRATE</v>
      </c>
      <c r="U1623" s="523" t="str">
        <f t="shared" si="706"/>
        <v>USCITE</v>
      </c>
      <c r="V1623" s="522" t="str">
        <f t="shared" si="707"/>
        <v>ENTRATE</v>
      </c>
      <c r="W1623" s="523" t="str">
        <f t="shared" si="708"/>
        <v>USCITE</v>
      </c>
      <c r="X1623" s="522" t="str">
        <f t="shared" si="709"/>
        <v>ENTRATE</v>
      </c>
      <c r="Y1623" s="523" t="str">
        <f t="shared" si="710"/>
        <v>USCITE</v>
      </c>
      <c r="AA1623" s="517"/>
      <c r="AB1623" s="517"/>
      <c r="AC1623" s="530"/>
      <c r="AE1623" s="519"/>
      <c r="AF1623" s="519"/>
      <c r="AH1623" s="499" t="str">
        <f t="shared" si="711"/>
        <v/>
      </c>
    </row>
    <row r="1624" spans="1:34" x14ac:dyDescent="0.2">
      <c r="A1624" s="694" t="s">
        <v>12</v>
      </c>
      <c r="B1624" s="695"/>
      <c r="C1624" s="695"/>
      <c r="D1624" s="695"/>
      <c r="E1624" s="695"/>
      <c r="F1624" s="695"/>
      <c r="G1624" s="153">
        <f t="shared" ref="G1624:L1624" si="720">SUM(G1595:G1620)</f>
        <v>0</v>
      </c>
      <c r="H1624" s="153">
        <f t="shared" si="720"/>
        <v>0</v>
      </c>
      <c r="I1624" s="153">
        <f t="shared" si="720"/>
        <v>0</v>
      </c>
      <c r="J1624" s="153">
        <f t="shared" si="720"/>
        <v>0</v>
      </c>
      <c r="K1624" s="153">
        <f t="shared" si="720"/>
        <v>0</v>
      </c>
      <c r="L1624" s="153">
        <f t="shared" si="720"/>
        <v>0</v>
      </c>
      <c r="M1624" s="154">
        <f>G1624-H1624+I1624-J1624+K1624-L1624</f>
        <v>0</v>
      </c>
      <c r="N1624" s="534"/>
      <c r="O1624" s="534"/>
      <c r="Q1624" s="513"/>
      <c r="T1624" s="522">
        <f t="shared" si="705"/>
        <v>0</v>
      </c>
      <c r="U1624" s="523">
        <f t="shared" si="706"/>
        <v>0</v>
      </c>
      <c r="V1624" s="522">
        <f t="shared" si="707"/>
        <v>0</v>
      </c>
      <c r="W1624" s="523">
        <f t="shared" si="708"/>
        <v>0</v>
      </c>
      <c r="X1624" s="522">
        <f t="shared" si="709"/>
        <v>0</v>
      </c>
      <c r="Y1624" s="523">
        <f t="shared" si="710"/>
        <v>0</v>
      </c>
      <c r="AA1624" s="517"/>
      <c r="AB1624" s="517"/>
      <c r="AC1624" s="530"/>
      <c r="AE1624" s="519"/>
      <c r="AF1624" s="519"/>
      <c r="AH1624" s="499" t="str">
        <f t="shared" si="711"/>
        <v/>
      </c>
    </row>
    <row r="1625" spans="1:34" x14ac:dyDescent="0.2">
      <c r="A1625" s="694" t="s">
        <v>14</v>
      </c>
      <c r="B1625" s="695"/>
      <c r="C1625" s="695"/>
      <c r="D1625" s="695"/>
      <c r="E1625" s="695"/>
      <c r="F1625" s="695"/>
      <c r="G1625" s="153">
        <f t="shared" ref="G1625:M1625" si="721">G1593</f>
        <v>434.24</v>
      </c>
      <c r="H1625" s="153">
        <f t="shared" si="721"/>
        <v>0</v>
      </c>
      <c r="I1625" s="153">
        <f t="shared" si="721"/>
        <v>17740.45</v>
      </c>
      <c r="J1625" s="153">
        <f t="shared" si="721"/>
        <v>29.94</v>
      </c>
      <c r="K1625" s="153">
        <f t="shared" si="721"/>
        <v>95.99</v>
      </c>
      <c r="L1625" s="153">
        <f t="shared" si="721"/>
        <v>0</v>
      </c>
      <c r="M1625" s="154">
        <f t="shared" si="721"/>
        <v>18240.740000000005</v>
      </c>
      <c r="N1625" s="534"/>
      <c r="O1625" s="534"/>
      <c r="Q1625" s="513"/>
      <c r="T1625" s="522">
        <f t="shared" si="705"/>
        <v>434.24</v>
      </c>
      <c r="U1625" s="523">
        <f t="shared" si="706"/>
        <v>0</v>
      </c>
      <c r="V1625" s="522">
        <f t="shared" si="707"/>
        <v>17740.45</v>
      </c>
      <c r="W1625" s="523">
        <f t="shared" si="708"/>
        <v>29.94</v>
      </c>
      <c r="X1625" s="522">
        <f t="shared" si="709"/>
        <v>95.99</v>
      </c>
      <c r="Y1625" s="523">
        <f t="shared" si="710"/>
        <v>0</v>
      </c>
      <c r="AA1625" s="517"/>
      <c r="AB1625" s="517"/>
      <c r="AC1625" s="530"/>
      <c r="AE1625" s="519"/>
      <c r="AF1625" s="519"/>
      <c r="AH1625" s="499" t="str">
        <f t="shared" si="711"/>
        <v/>
      </c>
    </row>
    <row r="1626" spans="1:34" x14ac:dyDescent="0.2">
      <c r="A1626" s="700" t="s">
        <v>13</v>
      </c>
      <c r="B1626" s="701"/>
      <c r="C1626" s="701"/>
      <c r="D1626" s="701"/>
      <c r="E1626" s="701"/>
      <c r="F1626" s="701"/>
      <c r="G1626" s="153">
        <f t="shared" ref="G1626:M1626" si="722">G1624+G1625</f>
        <v>434.24</v>
      </c>
      <c r="H1626" s="153">
        <f t="shared" si="722"/>
        <v>0</v>
      </c>
      <c r="I1626" s="153">
        <f t="shared" si="722"/>
        <v>17740.45</v>
      </c>
      <c r="J1626" s="153">
        <f t="shared" si="722"/>
        <v>29.94</v>
      </c>
      <c r="K1626" s="153">
        <f t="shared" si="722"/>
        <v>95.99</v>
      </c>
      <c r="L1626" s="153">
        <f t="shared" si="722"/>
        <v>0</v>
      </c>
      <c r="M1626" s="154">
        <f t="shared" si="722"/>
        <v>18240.740000000005</v>
      </c>
      <c r="N1626" s="534"/>
      <c r="O1626" s="534"/>
      <c r="Q1626" s="513"/>
      <c r="T1626" s="522">
        <f t="shared" si="705"/>
        <v>434.24</v>
      </c>
      <c r="U1626" s="523">
        <f t="shared" si="706"/>
        <v>0</v>
      </c>
      <c r="V1626" s="522">
        <f t="shared" si="707"/>
        <v>17740.45</v>
      </c>
      <c r="W1626" s="523">
        <f t="shared" si="708"/>
        <v>29.94</v>
      </c>
      <c r="X1626" s="522">
        <f t="shared" si="709"/>
        <v>95.99</v>
      </c>
      <c r="Y1626" s="523">
        <f t="shared" si="710"/>
        <v>0</v>
      </c>
      <c r="AA1626" s="517"/>
      <c r="AB1626" s="517"/>
      <c r="AC1626" s="530"/>
      <c r="AE1626" s="519"/>
      <c r="AF1626" s="519"/>
      <c r="AH1626" s="499" t="str">
        <f t="shared" si="711"/>
        <v/>
      </c>
    </row>
    <row r="1627" spans="1:34" ht="13.5" thickBot="1" x14ac:dyDescent="0.25">
      <c r="A1627" s="706" t="s">
        <v>16</v>
      </c>
      <c r="B1627" s="707"/>
      <c r="C1627" s="707"/>
      <c r="D1627" s="707"/>
      <c r="E1627" s="707"/>
      <c r="F1627" s="707"/>
      <c r="G1627" s="699">
        <f>G1626-H1626</f>
        <v>434.24</v>
      </c>
      <c r="H1627" s="699"/>
      <c r="I1627" s="699">
        <f>I1626-J1626</f>
        <v>17710.510000000002</v>
      </c>
      <c r="J1627" s="699"/>
      <c r="K1627" s="699">
        <f>K1626-L1626</f>
        <v>95.99</v>
      </c>
      <c r="L1627" s="699"/>
      <c r="M1627" s="155">
        <f>G1627+I1627+K1627</f>
        <v>18240.740000000005</v>
      </c>
      <c r="N1627" s="536"/>
      <c r="O1627" s="536"/>
      <c r="Q1627" s="513"/>
      <c r="T1627" s="522">
        <f t="shared" si="705"/>
        <v>434.24</v>
      </c>
      <c r="U1627" s="523">
        <f t="shared" si="706"/>
        <v>0</v>
      </c>
      <c r="V1627" s="522">
        <f t="shared" si="707"/>
        <v>17710.510000000002</v>
      </c>
      <c r="W1627" s="523">
        <f t="shared" si="708"/>
        <v>0</v>
      </c>
      <c r="X1627" s="522">
        <f t="shared" si="709"/>
        <v>95.99</v>
      </c>
      <c r="Y1627" s="523">
        <f t="shared" si="710"/>
        <v>0</v>
      </c>
      <c r="AA1627" s="517"/>
      <c r="AB1627" s="517"/>
      <c r="AC1627" s="530"/>
      <c r="AE1627" s="519"/>
      <c r="AF1627" s="519"/>
      <c r="AH1627" s="499" t="str">
        <f t="shared" si="711"/>
        <v/>
      </c>
    </row>
    <row r="1628" spans="1:34" ht="13.5" thickTop="1" x14ac:dyDescent="0.2">
      <c r="A1628" s="160"/>
      <c r="B1628" s="156" t="str">
        <f>IF(Q1628&gt;0.00001,B1620+1,"")</f>
        <v/>
      </c>
      <c r="C1628" s="128" t="b">
        <f t="shared" ref="C1628:C1653" si="723">IF(G1628+I1628+K1628&gt;0,"e",IF(H1628+J1628+L1628&gt;0,"u",IF(G1628+H1628+I1628+J1628+K1628+L1628&lt;0,"")))</f>
        <v>0</v>
      </c>
      <c r="D1628" s="161"/>
      <c r="E1628" s="143" t="b">
        <f t="shared" ref="E1628:E1653" si="724">IF(Q1628&gt;0.0001,1)</f>
        <v>0</v>
      </c>
      <c r="F1628" s="137" t="str">
        <f t="shared" ref="F1628:F1649" si="725">AH1628</f>
        <v/>
      </c>
      <c r="G1628" s="157"/>
      <c r="H1628" s="158"/>
      <c r="I1628" s="157"/>
      <c r="J1628" s="158"/>
      <c r="K1628" s="157"/>
      <c r="L1628" s="158"/>
      <c r="M1628" s="159" t="str">
        <f t="shared" ref="M1628:M1653" si="726">IF(SUM(G1628:L1628)&gt;0.00001,M1627+G1628-H1628+I1628-J1628+K1628-L1628,"")</f>
        <v/>
      </c>
      <c r="N1628" s="534"/>
      <c r="O1628" s="534"/>
      <c r="Q1628" s="513">
        <f t="shared" ref="Q1628:Q1653" si="727">SUM(G1628:L1628)</f>
        <v>0</v>
      </c>
      <c r="R1628" s="499" t="str">
        <f t="shared" ref="R1628:R1653" si="728">LEFT(F1628,2)</f>
        <v/>
      </c>
      <c r="T1628" s="522">
        <f t="shared" si="705"/>
        <v>0</v>
      </c>
      <c r="U1628" s="523">
        <f t="shared" si="706"/>
        <v>0</v>
      </c>
      <c r="V1628" s="522">
        <f t="shared" si="707"/>
        <v>0</v>
      </c>
      <c r="W1628" s="523">
        <f t="shared" si="708"/>
        <v>0</v>
      </c>
      <c r="X1628" s="522">
        <f t="shared" si="709"/>
        <v>0</v>
      </c>
      <c r="Y1628" s="523">
        <f t="shared" si="710"/>
        <v>0</v>
      </c>
      <c r="AA1628" s="517"/>
      <c r="AB1628" s="517" t="e">
        <f t="shared" ref="AB1628:AB1653" si="729">$AA$11+M1628</f>
        <v>#VALUE!</v>
      </c>
      <c r="AC1628" s="524"/>
      <c r="AE1628" s="519"/>
      <c r="AF1628" s="519"/>
      <c r="AH1628" s="499" t="str">
        <f t="shared" si="711"/>
        <v/>
      </c>
    </row>
    <row r="1629" spans="1:34" x14ac:dyDescent="0.2">
      <c r="A1629" s="134"/>
      <c r="B1629" s="135" t="str">
        <f t="shared" ref="B1629:B1653" si="730">IF(Q1629&gt;0.00001,B1628+1,"")</f>
        <v/>
      </c>
      <c r="C1629" s="128" t="b">
        <f t="shared" si="723"/>
        <v>0</v>
      </c>
      <c r="D1629" s="136"/>
      <c r="E1629" s="143" t="b">
        <f t="shared" si="724"/>
        <v>0</v>
      </c>
      <c r="F1629" s="137" t="str">
        <f t="shared" si="725"/>
        <v/>
      </c>
      <c r="G1629" s="138"/>
      <c r="H1629" s="139"/>
      <c r="I1629" s="138"/>
      <c r="J1629" s="139"/>
      <c r="K1629" s="138"/>
      <c r="L1629" s="139"/>
      <c r="M1629" s="140" t="str">
        <f t="shared" si="726"/>
        <v/>
      </c>
      <c r="N1629" s="534"/>
      <c r="O1629" s="534"/>
      <c r="Q1629" s="513">
        <f t="shared" si="727"/>
        <v>0</v>
      </c>
      <c r="R1629" s="499" t="str">
        <f t="shared" si="728"/>
        <v/>
      </c>
      <c r="T1629" s="522">
        <f t="shared" si="705"/>
        <v>0</v>
      </c>
      <c r="U1629" s="523">
        <f t="shared" si="706"/>
        <v>0</v>
      </c>
      <c r="V1629" s="522">
        <f t="shared" si="707"/>
        <v>0</v>
      </c>
      <c r="W1629" s="523">
        <f t="shared" si="708"/>
        <v>0</v>
      </c>
      <c r="X1629" s="522">
        <f t="shared" si="709"/>
        <v>0</v>
      </c>
      <c r="Y1629" s="523">
        <f t="shared" si="710"/>
        <v>0</v>
      </c>
      <c r="AA1629" s="517"/>
      <c r="AB1629" s="517" t="e">
        <f t="shared" si="729"/>
        <v>#VALUE!</v>
      </c>
      <c r="AC1629" s="524"/>
      <c r="AE1629" s="519"/>
      <c r="AF1629" s="519"/>
      <c r="AH1629" s="499" t="str">
        <f t="shared" si="711"/>
        <v/>
      </c>
    </row>
    <row r="1630" spans="1:34" x14ac:dyDescent="0.2">
      <c r="A1630" s="134"/>
      <c r="B1630" s="135" t="str">
        <f t="shared" si="730"/>
        <v/>
      </c>
      <c r="C1630" s="128" t="b">
        <f t="shared" si="723"/>
        <v>0</v>
      </c>
      <c r="D1630" s="136"/>
      <c r="E1630" s="143" t="b">
        <f t="shared" si="724"/>
        <v>0</v>
      </c>
      <c r="F1630" s="137" t="str">
        <f t="shared" si="725"/>
        <v/>
      </c>
      <c r="G1630" s="138"/>
      <c r="H1630" s="139"/>
      <c r="I1630" s="138"/>
      <c r="J1630" s="139"/>
      <c r="K1630" s="138"/>
      <c r="L1630" s="139"/>
      <c r="M1630" s="140" t="str">
        <f t="shared" si="726"/>
        <v/>
      </c>
      <c r="N1630" s="534"/>
      <c r="O1630" s="534"/>
      <c r="Q1630" s="513">
        <f t="shared" si="727"/>
        <v>0</v>
      </c>
      <c r="R1630" s="499" t="str">
        <f t="shared" si="728"/>
        <v/>
      </c>
      <c r="T1630" s="522">
        <f t="shared" si="705"/>
        <v>0</v>
      </c>
      <c r="U1630" s="523">
        <f t="shared" si="706"/>
        <v>0</v>
      </c>
      <c r="V1630" s="522">
        <f t="shared" si="707"/>
        <v>0</v>
      </c>
      <c r="W1630" s="523">
        <f t="shared" si="708"/>
        <v>0</v>
      </c>
      <c r="X1630" s="522">
        <f t="shared" si="709"/>
        <v>0</v>
      </c>
      <c r="Y1630" s="523">
        <f t="shared" si="710"/>
        <v>0</v>
      </c>
      <c r="AA1630" s="517"/>
      <c r="AB1630" s="517" t="e">
        <f t="shared" si="729"/>
        <v>#VALUE!</v>
      </c>
      <c r="AC1630" s="524"/>
      <c r="AE1630" s="519"/>
      <c r="AF1630" s="519"/>
      <c r="AH1630" s="499" t="str">
        <f t="shared" si="711"/>
        <v/>
      </c>
    </row>
    <row r="1631" spans="1:34" x14ac:dyDescent="0.2">
      <c r="A1631" s="134"/>
      <c r="B1631" s="135" t="str">
        <f t="shared" si="730"/>
        <v/>
      </c>
      <c r="C1631" s="128" t="b">
        <f t="shared" si="723"/>
        <v>0</v>
      </c>
      <c r="D1631" s="136"/>
      <c r="E1631" s="143" t="b">
        <f t="shared" si="724"/>
        <v>0</v>
      </c>
      <c r="F1631" s="137" t="str">
        <f t="shared" si="725"/>
        <v/>
      </c>
      <c r="G1631" s="138"/>
      <c r="H1631" s="139"/>
      <c r="I1631" s="138"/>
      <c r="J1631" s="139"/>
      <c r="K1631" s="138"/>
      <c r="L1631" s="139"/>
      <c r="M1631" s="140" t="str">
        <f t="shared" si="726"/>
        <v/>
      </c>
      <c r="N1631" s="534"/>
      <c r="O1631" s="534"/>
      <c r="Q1631" s="513">
        <f t="shared" si="727"/>
        <v>0</v>
      </c>
      <c r="R1631" s="499" t="str">
        <f t="shared" si="728"/>
        <v/>
      </c>
      <c r="T1631" s="522">
        <f t="shared" si="705"/>
        <v>0</v>
      </c>
      <c r="U1631" s="523">
        <f t="shared" si="706"/>
        <v>0</v>
      </c>
      <c r="V1631" s="522">
        <f t="shared" si="707"/>
        <v>0</v>
      </c>
      <c r="W1631" s="523">
        <f t="shared" si="708"/>
        <v>0</v>
      </c>
      <c r="X1631" s="522">
        <f t="shared" si="709"/>
        <v>0</v>
      </c>
      <c r="Y1631" s="523">
        <f t="shared" si="710"/>
        <v>0</v>
      </c>
      <c r="AA1631" s="517"/>
      <c r="AB1631" s="517" t="e">
        <f t="shared" si="729"/>
        <v>#VALUE!</v>
      </c>
      <c r="AC1631" s="524"/>
      <c r="AE1631" s="519"/>
      <c r="AF1631" s="519"/>
      <c r="AH1631" s="499" t="str">
        <f t="shared" si="711"/>
        <v/>
      </c>
    </row>
    <row r="1632" spans="1:34" x14ac:dyDescent="0.2">
      <c r="A1632" s="134"/>
      <c r="B1632" s="135" t="str">
        <f t="shared" si="730"/>
        <v/>
      </c>
      <c r="C1632" s="128" t="b">
        <f t="shared" si="723"/>
        <v>0</v>
      </c>
      <c r="D1632" s="136"/>
      <c r="E1632" s="143" t="b">
        <f t="shared" si="724"/>
        <v>0</v>
      </c>
      <c r="F1632" s="137" t="str">
        <f t="shared" si="725"/>
        <v/>
      </c>
      <c r="G1632" s="138"/>
      <c r="H1632" s="139"/>
      <c r="I1632" s="138"/>
      <c r="J1632" s="139"/>
      <c r="K1632" s="138"/>
      <c r="L1632" s="139"/>
      <c r="M1632" s="140" t="str">
        <f t="shared" si="726"/>
        <v/>
      </c>
      <c r="N1632" s="534"/>
      <c r="O1632" s="534"/>
      <c r="Q1632" s="513">
        <f t="shared" si="727"/>
        <v>0</v>
      </c>
      <c r="R1632" s="499" t="str">
        <f t="shared" si="728"/>
        <v/>
      </c>
      <c r="T1632" s="522">
        <f t="shared" si="705"/>
        <v>0</v>
      </c>
      <c r="U1632" s="523">
        <f t="shared" si="706"/>
        <v>0</v>
      </c>
      <c r="V1632" s="522">
        <f t="shared" si="707"/>
        <v>0</v>
      </c>
      <c r="W1632" s="523">
        <f t="shared" si="708"/>
        <v>0</v>
      </c>
      <c r="X1632" s="522">
        <f t="shared" si="709"/>
        <v>0</v>
      </c>
      <c r="Y1632" s="523">
        <f t="shared" si="710"/>
        <v>0</v>
      </c>
      <c r="AA1632" s="517"/>
      <c r="AB1632" s="517" t="e">
        <f t="shared" si="729"/>
        <v>#VALUE!</v>
      </c>
      <c r="AC1632" s="524"/>
      <c r="AE1632" s="519"/>
      <c r="AF1632" s="519"/>
      <c r="AH1632" s="499" t="str">
        <f t="shared" si="711"/>
        <v/>
      </c>
    </row>
    <row r="1633" spans="1:34" x14ac:dyDescent="0.2">
      <c r="A1633" s="134"/>
      <c r="B1633" s="135" t="str">
        <f t="shared" si="730"/>
        <v/>
      </c>
      <c r="C1633" s="128" t="b">
        <f t="shared" si="723"/>
        <v>0</v>
      </c>
      <c r="D1633" s="136"/>
      <c r="E1633" s="143" t="b">
        <f t="shared" si="724"/>
        <v>0</v>
      </c>
      <c r="F1633" s="137" t="str">
        <f t="shared" si="725"/>
        <v/>
      </c>
      <c r="G1633" s="138"/>
      <c r="H1633" s="139"/>
      <c r="I1633" s="138"/>
      <c r="J1633" s="139"/>
      <c r="K1633" s="138"/>
      <c r="L1633" s="139"/>
      <c r="M1633" s="140" t="str">
        <f t="shared" si="726"/>
        <v/>
      </c>
      <c r="N1633" s="534"/>
      <c r="O1633" s="534"/>
      <c r="Q1633" s="513">
        <f t="shared" si="727"/>
        <v>0</v>
      </c>
      <c r="R1633" s="499" t="str">
        <f t="shared" si="728"/>
        <v/>
      </c>
      <c r="T1633" s="522">
        <f t="shared" si="705"/>
        <v>0</v>
      </c>
      <c r="U1633" s="523">
        <f t="shared" si="706"/>
        <v>0</v>
      </c>
      <c r="V1633" s="522">
        <f t="shared" si="707"/>
        <v>0</v>
      </c>
      <c r="W1633" s="523">
        <f t="shared" si="708"/>
        <v>0</v>
      </c>
      <c r="X1633" s="522">
        <f t="shared" si="709"/>
        <v>0</v>
      </c>
      <c r="Y1633" s="523">
        <f t="shared" si="710"/>
        <v>0</v>
      </c>
      <c r="AA1633" s="517"/>
      <c r="AB1633" s="517" t="e">
        <f t="shared" si="729"/>
        <v>#VALUE!</v>
      </c>
      <c r="AC1633" s="524"/>
      <c r="AE1633" s="519"/>
      <c r="AF1633" s="519"/>
      <c r="AH1633" s="499" t="str">
        <f t="shared" si="711"/>
        <v/>
      </c>
    </row>
    <row r="1634" spans="1:34" x14ac:dyDescent="0.2">
      <c r="A1634" s="134"/>
      <c r="B1634" s="135" t="str">
        <f t="shared" si="730"/>
        <v/>
      </c>
      <c r="C1634" s="128" t="b">
        <f t="shared" si="723"/>
        <v>0</v>
      </c>
      <c r="D1634" s="136"/>
      <c r="E1634" s="143" t="b">
        <f t="shared" si="724"/>
        <v>0</v>
      </c>
      <c r="F1634" s="137" t="str">
        <f t="shared" si="725"/>
        <v/>
      </c>
      <c r="G1634" s="138"/>
      <c r="H1634" s="139"/>
      <c r="I1634" s="138"/>
      <c r="J1634" s="139"/>
      <c r="K1634" s="138"/>
      <c r="L1634" s="139"/>
      <c r="M1634" s="140" t="str">
        <f t="shared" si="726"/>
        <v/>
      </c>
      <c r="N1634" s="534"/>
      <c r="O1634" s="534"/>
      <c r="Q1634" s="513">
        <f t="shared" si="727"/>
        <v>0</v>
      </c>
      <c r="R1634" s="499" t="str">
        <f t="shared" si="728"/>
        <v/>
      </c>
      <c r="T1634" s="522">
        <f t="shared" si="705"/>
        <v>0</v>
      </c>
      <c r="U1634" s="523">
        <f t="shared" si="706"/>
        <v>0</v>
      </c>
      <c r="V1634" s="522">
        <f t="shared" si="707"/>
        <v>0</v>
      </c>
      <c r="W1634" s="523">
        <f t="shared" si="708"/>
        <v>0</v>
      </c>
      <c r="X1634" s="522">
        <f t="shared" si="709"/>
        <v>0</v>
      </c>
      <c r="Y1634" s="523">
        <f t="shared" si="710"/>
        <v>0</v>
      </c>
      <c r="AA1634" s="517"/>
      <c r="AB1634" s="517" t="e">
        <f t="shared" si="729"/>
        <v>#VALUE!</v>
      </c>
      <c r="AC1634" s="524"/>
      <c r="AE1634" s="519"/>
      <c r="AF1634" s="519"/>
      <c r="AH1634" s="499" t="str">
        <f t="shared" si="711"/>
        <v/>
      </c>
    </row>
    <row r="1635" spans="1:34" x14ac:dyDescent="0.2">
      <c r="A1635" s="134"/>
      <c r="B1635" s="135" t="str">
        <f t="shared" si="730"/>
        <v/>
      </c>
      <c r="C1635" s="128" t="b">
        <f t="shared" si="723"/>
        <v>0</v>
      </c>
      <c r="D1635" s="136"/>
      <c r="E1635" s="143" t="b">
        <f t="shared" si="724"/>
        <v>0</v>
      </c>
      <c r="F1635" s="137" t="str">
        <f t="shared" si="725"/>
        <v/>
      </c>
      <c r="G1635" s="138"/>
      <c r="H1635" s="139"/>
      <c r="I1635" s="138"/>
      <c r="J1635" s="139"/>
      <c r="K1635" s="138"/>
      <c r="L1635" s="139"/>
      <c r="M1635" s="140" t="str">
        <f t="shared" si="726"/>
        <v/>
      </c>
      <c r="N1635" s="534"/>
      <c r="O1635" s="534"/>
      <c r="Q1635" s="513">
        <f t="shared" si="727"/>
        <v>0</v>
      </c>
      <c r="R1635" s="499" t="str">
        <f t="shared" si="728"/>
        <v/>
      </c>
      <c r="T1635" s="522">
        <f t="shared" si="705"/>
        <v>0</v>
      </c>
      <c r="U1635" s="523">
        <f t="shared" si="706"/>
        <v>0</v>
      </c>
      <c r="V1635" s="522">
        <f t="shared" si="707"/>
        <v>0</v>
      </c>
      <c r="W1635" s="523">
        <f t="shared" si="708"/>
        <v>0</v>
      </c>
      <c r="X1635" s="522">
        <f t="shared" si="709"/>
        <v>0</v>
      </c>
      <c r="Y1635" s="523">
        <f t="shared" si="710"/>
        <v>0</v>
      </c>
      <c r="AA1635" s="517"/>
      <c r="AB1635" s="517" t="e">
        <f t="shared" si="729"/>
        <v>#VALUE!</v>
      </c>
      <c r="AC1635" s="524"/>
      <c r="AE1635" s="519"/>
      <c r="AF1635" s="519"/>
      <c r="AH1635" s="499" t="str">
        <f t="shared" si="711"/>
        <v/>
      </c>
    </row>
    <row r="1636" spans="1:34" x14ac:dyDescent="0.2">
      <c r="A1636" s="134"/>
      <c r="B1636" s="135" t="str">
        <f t="shared" si="730"/>
        <v/>
      </c>
      <c r="C1636" s="128" t="b">
        <f t="shared" si="723"/>
        <v>0</v>
      </c>
      <c r="D1636" s="136"/>
      <c r="E1636" s="143" t="b">
        <f t="shared" si="724"/>
        <v>0</v>
      </c>
      <c r="F1636" s="137" t="str">
        <f t="shared" si="725"/>
        <v/>
      </c>
      <c r="G1636" s="138"/>
      <c r="H1636" s="139"/>
      <c r="I1636" s="138"/>
      <c r="J1636" s="139"/>
      <c r="K1636" s="138"/>
      <c r="L1636" s="139"/>
      <c r="M1636" s="140" t="str">
        <f t="shared" si="726"/>
        <v/>
      </c>
      <c r="N1636" s="534"/>
      <c r="O1636" s="534"/>
      <c r="Q1636" s="513">
        <f t="shared" si="727"/>
        <v>0</v>
      </c>
      <c r="R1636" s="499" t="str">
        <f t="shared" si="728"/>
        <v/>
      </c>
      <c r="T1636" s="522">
        <f t="shared" si="705"/>
        <v>0</v>
      </c>
      <c r="U1636" s="523">
        <f t="shared" si="706"/>
        <v>0</v>
      </c>
      <c r="V1636" s="522">
        <f t="shared" si="707"/>
        <v>0</v>
      </c>
      <c r="W1636" s="523">
        <f t="shared" si="708"/>
        <v>0</v>
      </c>
      <c r="X1636" s="522">
        <f t="shared" si="709"/>
        <v>0</v>
      </c>
      <c r="Y1636" s="523">
        <f t="shared" si="710"/>
        <v>0</v>
      </c>
      <c r="AA1636" s="517"/>
      <c r="AB1636" s="517" t="e">
        <f t="shared" si="729"/>
        <v>#VALUE!</v>
      </c>
      <c r="AC1636" s="524"/>
      <c r="AE1636" s="519"/>
      <c r="AF1636" s="519"/>
      <c r="AH1636" s="499" t="str">
        <f t="shared" si="711"/>
        <v/>
      </c>
    </row>
    <row r="1637" spans="1:34" x14ac:dyDescent="0.2">
      <c r="A1637" s="134"/>
      <c r="B1637" s="135" t="str">
        <f t="shared" si="730"/>
        <v/>
      </c>
      <c r="C1637" s="128" t="b">
        <f t="shared" si="723"/>
        <v>0</v>
      </c>
      <c r="D1637" s="136"/>
      <c r="E1637" s="143" t="b">
        <f t="shared" si="724"/>
        <v>0</v>
      </c>
      <c r="F1637" s="137" t="str">
        <f t="shared" si="725"/>
        <v/>
      </c>
      <c r="G1637" s="138"/>
      <c r="H1637" s="139"/>
      <c r="I1637" s="138"/>
      <c r="J1637" s="139"/>
      <c r="K1637" s="138"/>
      <c r="L1637" s="139"/>
      <c r="M1637" s="140" t="str">
        <f t="shared" si="726"/>
        <v/>
      </c>
      <c r="N1637" s="534"/>
      <c r="O1637" s="534"/>
      <c r="Q1637" s="513">
        <f t="shared" si="727"/>
        <v>0</v>
      </c>
      <c r="R1637" s="499" t="str">
        <f t="shared" si="728"/>
        <v/>
      </c>
      <c r="T1637" s="522">
        <f t="shared" si="705"/>
        <v>0</v>
      </c>
      <c r="U1637" s="523">
        <f t="shared" si="706"/>
        <v>0</v>
      </c>
      <c r="V1637" s="522">
        <f t="shared" si="707"/>
        <v>0</v>
      </c>
      <c r="W1637" s="523">
        <f t="shared" si="708"/>
        <v>0</v>
      </c>
      <c r="X1637" s="522">
        <f t="shared" si="709"/>
        <v>0</v>
      </c>
      <c r="Y1637" s="523">
        <f t="shared" si="710"/>
        <v>0</v>
      </c>
      <c r="AA1637" s="517"/>
      <c r="AB1637" s="517" t="e">
        <f t="shared" si="729"/>
        <v>#VALUE!</v>
      </c>
      <c r="AC1637" s="524"/>
      <c r="AE1637" s="519"/>
      <c r="AF1637" s="519"/>
      <c r="AH1637" s="499" t="str">
        <f t="shared" si="711"/>
        <v/>
      </c>
    </row>
    <row r="1638" spans="1:34" x14ac:dyDescent="0.2">
      <c r="A1638" s="134"/>
      <c r="B1638" s="135" t="str">
        <f t="shared" si="730"/>
        <v/>
      </c>
      <c r="C1638" s="128" t="b">
        <f t="shared" si="723"/>
        <v>0</v>
      </c>
      <c r="D1638" s="136"/>
      <c r="E1638" s="143" t="b">
        <f t="shared" si="724"/>
        <v>0</v>
      </c>
      <c r="F1638" s="137" t="str">
        <f t="shared" si="725"/>
        <v/>
      </c>
      <c r="G1638" s="138"/>
      <c r="H1638" s="139"/>
      <c r="I1638" s="138"/>
      <c r="J1638" s="139"/>
      <c r="K1638" s="138"/>
      <c r="L1638" s="139"/>
      <c r="M1638" s="140" t="str">
        <f t="shared" si="726"/>
        <v/>
      </c>
      <c r="N1638" s="534"/>
      <c r="O1638" s="534"/>
      <c r="Q1638" s="513">
        <f t="shared" si="727"/>
        <v>0</v>
      </c>
      <c r="R1638" s="499" t="str">
        <f t="shared" si="728"/>
        <v/>
      </c>
      <c r="T1638" s="522">
        <f t="shared" si="705"/>
        <v>0</v>
      </c>
      <c r="U1638" s="523">
        <f t="shared" si="706"/>
        <v>0</v>
      </c>
      <c r="V1638" s="522">
        <f t="shared" si="707"/>
        <v>0</v>
      </c>
      <c r="W1638" s="523">
        <f t="shared" si="708"/>
        <v>0</v>
      </c>
      <c r="X1638" s="522">
        <f t="shared" si="709"/>
        <v>0</v>
      </c>
      <c r="Y1638" s="523">
        <f t="shared" si="710"/>
        <v>0</v>
      </c>
      <c r="AA1638" s="517"/>
      <c r="AB1638" s="517" t="e">
        <f t="shared" si="729"/>
        <v>#VALUE!</v>
      </c>
      <c r="AC1638" s="524"/>
      <c r="AE1638" s="519"/>
      <c r="AF1638" s="519"/>
      <c r="AH1638" s="499" t="str">
        <f t="shared" si="711"/>
        <v/>
      </c>
    </row>
    <row r="1639" spans="1:34" x14ac:dyDescent="0.2">
      <c r="A1639" s="134"/>
      <c r="B1639" s="135" t="str">
        <f t="shared" si="730"/>
        <v/>
      </c>
      <c r="C1639" s="128" t="b">
        <f t="shared" si="723"/>
        <v>0</v>
      </c>
      <c r="D1639" s="136"/>
      <c r="E1639" s="143" t="b">
        <f t="shared" si="724"/>
        <v>0</v>
      </c>
      <c r="F1639" s="137" t="str">
        <f t="shared" si="725"/>
        <v/>
      </c>
      <c r="G1639" s="138"/>
      <c r="H1639" s="139"/>
      <c r="I1639" s="138"/>
      <c r="J1639" s="139"/>
      <c r="K1639" s="138"/>
      <c r="L1639" s="139"/>
      <c r="M1639" s="140" t="str">
        <f t="shared" si="726"/>
        <v/>
      </c>
      <c r="N1639" s="534"/>
      <c r="O1639" s="534"/>
      <c r="Q1639" s="513">
        <f t="shared" si="727"/>
        <v>0</v>
      </c>
      <c r="R1639" s="499" t="str">
        <f t="shared" si="728"/>
        <v/>
      </c>
      <c r="T1639" s="522">
        <f t="shared" si="705"/>
        <v>0</v>
      </c>
      <c r="U1639" s="523">
        <f t="shared" si="706"/>
        <v>0</v>
      </c>
      <c r="V1639" s="522">
        <f t="shared" si="707"/>
        <v>0</v>
      </c>
      <c r="W1639" s="523">
        <f t="shared" si="708"/>
        <v>0</v>
      </c>
      <c r="X1639" s="522">
        <f t="shared" si="709"/>
        <v>0</v>
      </c>
      <c r="Y1639" s="523">
        <f t="shared" si="710"/>
        <v>0</v>
      </c>
      <c r="AA1639" s="517"/>
      <c r="AB1639" s="517" t="e">
        <f t="shared" si="729"/>
        <v>#VALUE!</v>
      </c>
      <c r="AC1639" s="524"/>
      <c r="AE1639" s="519"/>
      <c r="AF1639" s="519"/>
      <c r="AH1639" s="499" t="str">
        <f t="shared" si="711"/>
        <v/>
      </c>
    </row>
    <row r="1640" spans="1:34" x14ac:dyDescent="0.2">
      <c r="A1640" s="134"/>
      <c r="B1640" s="135" t="str">
        <f t="shared" si="730"/>
        <v/>
      </c>
      <c r="C1640" s="128" t="b">
        <f t="shared" si="723"/>
        <v>0</v>
      </c>
      <c r="D1640" s="136"/>
      <c r="E1640" s="143" t="b">
        <f t="shared" si="724"/>
        <v>0</v>
      </c>
      <c r="F1640" s="137" t="str">
        <f t="shared" si="725"/>
        <v/>
      </c>
      <c r="G1640" s="138"/>
      <c r="H1640" s="139"/>
      <c r="I1640" s="138"/>
      <c r="J1640" s="139"/>
      <c r="K1640" s="138"/>
      <c r="L1640" s="139"/>
      <c r="M1640" s="140" t="str">
        <f t="shared" si="726"/>
        <v/>
      </c>
      <c r="N1640" s="534"/>
      <c r="O1640" s="534"/>
      <c r="Q1640" s="513">
        <f t="shared" si="727"/>
        <v>0</v>
      </c>
      <c r="R1640" s="499" t="str">
        <f t="shared" si="728"/>
        <v/>
      </c>
      <c r="T1640" s="522">
        <f t="shared" si="705"/>
        <v>0</v>
      </c>
      <c r="U1640" s="523">
        <f t="shared" si="706"/>
        <v>0</v>
      </c>
      <c r="V1640" s="522">
        <f t="shared" si="707"/>
        <v>0</v>
      </c>
      <c r="W1640" s="523">
        <f t="shared" si="708"/>
        <v>0</v>
      </c>
      <c r="X1640" s="522">
        <f t="shared" si="709"/>
        <v>0</v>
      </c>
      <c r="Y1640" s="523">
        <f t="shared" si="710"/>
        <v>0</v>
      </c>
      <c r="AA1640" s="517"/>
      <c r="AB1640" s="517" t="e">
        <f t="shared" si="729"/>
        <v>#VALUE!</v>
      </c>
      <c r="AC1640" s="524"/>
      <c r="AE1640" s="519"/>
      <c r="AF1640" s="519"/>
      <c r="AH1640" s="499" t="str">
        <f t="shared" si="711"/>
        <v/>
      </c>
    </row>
    <row r="1641" spans="1:34" x14ac:dyDescent="0.2">
      <c r="A1641" s="134"/>
      <c r="B1641" s="135" t="str">
        <f t="shared" si="730"/>
        <v/>
      </c>
      <c r="C1641" s="128" t="b">
        <f t="shared" si="723"/>
        <v>0</v>
      </c>
      <c r="D1641" s="136"/>
      <c r="E1641" s="143" t="b">
        <f t="shared" si="724"/>
        <v>0</v>
      </c>
      <c r="F1641" s="137" t="str">
        <f t="shared" si="725"/>
        <v/>
      </c>
      <c r="G1641" s="138"/>
      <c r="H1641" s="139"/>
      <c r="I1641" s="138"/>
      <c r="J1641" s="139"/>
      <c r="K1641" s="138"/>
      <c r="L1641" s="139"/>
      <c r="M1641" s="140" t="str">
        <f t="shared" si="726"/>
        <v/>
      </c>
      <c r="N1641" s="534"/>
      <c r="O1641" s="534"/>
      <c r="Q1641" s="513">
        <f t="shared" si="727"/>
        <v>0</v>
      </c>
      <c r="R1641" s="499" t="str">
        <f t="shared" si="728"/>
        <v/>
      </c>
      <c r="T1641" s="522">
        <f t="shared" si="705"/>
        <v>0</v>
      </c>
      <c r="U1641" s="523">
        <f t="shared" si="706"/>
        <v>0</v>
      </c>
      <c r="V1641" s="522">
        <f t="shared" si="707"/>
        <v>0</v>
      </c>
      <c r="W1641" s="523">
        <f t="shared" si="708"/>
        <v>0</v>
      </c>
      <c r="X1641" s="522">
        <f t="shared" si="709"/>
        <v>0</v>
      </c>
      <c r="Y1641" s="523">
        <f t="shared" si="710"/>
        <v>0</v>
      </c>
      <c r="AA1641" s="517"/>
      <c r="AB1641" s="517" t="e">
        <f t="shared" si="729"/>
        <v>#VALUE!</v>
      </c>
      <c r="AC1641" s="524"/>
      <c r="AE1641" s="519"/>
      <c r="AF1641" s="519"/>
      <c r="AH1641" s="499" t="str">
        <f t="shared" si="711"/>
        <v/>
      </c>
    </row>
    <row r="1642" spans="1:34" x14ac:dyDescent="0.2">
      <c r="A1642" s="134"/>
      <c r="B1642" s="135" t="str">
        <f t="shared" si="730"/>
        <v/>
      </c>
      <c r="C1642" s="128" t="b">
        <f t="shared" si="723"/>
        <v>0</v>
      </c>
      <c r="D1642" s="136"/>
      <c r="E1642" s="143" t="b">
        <f t="shared" si="724"/>
        <v>0</v>
      </c>
      <c r="F1642" s="137" t="str">
        <f t="shared" si="725"/>
        <v/>
      </c>
      <c r="G1642" s="138"/>
      <c r="H1642" s="139"/>
      <c r="I1642" s="138"/>
      <c r="J1642" s="139"/>
      <c r="K1642" s="138"/>
      <c r="L1642" s="139"/>
      <c r="M1642" s="140" t="str">
        <f t="shared" si="726"/>
        <v/>
      </c>
      <c r="N1642" s="534"/>
      <c r="O1642" s="534"/>
      <c r="Q1642" s="513">
        <f t="shared" si="727"/>
        <v>0</v>
      </c>
      <c r="R1642" s="499" t="str">
        <f t="shared" si="728"/>
        <v/>
      </c>
      <c r="T1642" s="522">
        <f t="shared" si="705"/>
        <v>0</v>
      </c>
      <c r="U1642" s="523">
        <f t="shared" si="706"/>
        <v>0</v>
      </c>
      <c r="V1642" s="522">
        <f t="shared" si="707"/>
        <v>0</v>
      </c>
      <c r="W1642" s="523">
        <f t="shared" si="708"/>
        <v>0</v>
      </c>
      <c r="X1642" s="522">
        <f t="shared" si="709"/>
        <v>0</v>
      </c>
      <c r="Y1642" s="523">
        <f t="shared" si="710"/>
        <v>0</v>
      </c>
      <c r="AA1642" s="517"/>
      <c r="AB1642" s="517" t="e">
        <f t="shared" si="729"/>
        <v>#VALUE!</v>
      </c>
      <c r="AC1642" s="524"/>
      <c r="AE1642" s="519"/>
      <c r="AF1642" s="519"/>
      <c r="AH1642" s="499" t="str">
        <f t="shared" si="711"/>
        <v/>
      </c>
    </row>
    <row r="1643" spans="1:34" x14ac:dyDescent="0.2">
      <c r="A1643" s="134"/>
      <c r="B1643" s="135" t="str">
        <f t="shared" si="730"/>
        <v/>
      </c>
      <c r="C1643" s="128" t="b">
        <f t="shared" si="723"/>
        <v>0</v>
      </c>
      <c r="D1643" s="136"/>
      <c r="E1643" s="143" t="b">
        <f t="shared" si="724"/>
        <v>0</v>
      </c>
      <c r="F1643" s="137" t="str">
        <f t="shared" si="725"/>
        <v/>
      </c>
      <c r="G1643" s="138"/>
      <c r="H1643" s="139"/>
      <c r="I1643" s="138"/>
      <c r="J1643" s="139"/>
      <c r="K1643" s="138"/>
      <c r="L1643" s="139"/>
      <c r="M1643" s="140" t="str">
        <f t="shared" si="726"/>
        <v/>
      </c>
      <c r="N1643" s="534"/>
      <c r="O1643" s="534"/>
      <c r="Q1643" s="513">
        <f t="shared" si="727"/>
        <v>0</v>
      </c>
      <c r="R1643" s="499" t="str">
        <f t="shared" si="728"/>
        <v/>
      </c>
      <c r="T1643" s="522">
        <f t="shared" si="705"/>
        <v>0</v>
      </c>
      <c r="U1643" s="523">
        <f t="shared" si="706"/>
        <v>0</v>
      </c>
      <c r="V1643" s="522">
        <f t="shared" si="707"/>
        <v>0</v>
      </c>
      <c r="W1643" s="523">
        <f t="shared" si="708"/>
        <v>0</v>
      </c>
      <c r="X1643" s="522">
        <f t="shared" si="709"/>
        <v>0</v>
      </c>
      <c r="Y1643" s="523">
        <f t="shared" si="710"/>
        <v>0</v>
      </c>
      <c r="AA1643" s="517"/>
      <c r="AB1643" s="517" t="e">
        <f t="shared" si="729"/>
        <v>#VALUE!</v>
      </c>
      <c r="AC1643" s="524"/>
      <c r="AE1643" s="519"/>
      <c r="AF1643" s="519"/>
      <c r="AH1643" s="499" t="str">
        <f t="shared" si="711"/>
        <v/>
      </c>
    </row>
    <row r="1644" spans="1:34" x14ac:dyDescent="0.2">
      <c r="A1644" s="134"/>
      <c r="B1644" s="135" t="str">
        <f t="shared" si="730"/>
        <v/>
      </c>
      <c r="C1644" s="128" t="b">
        <f t="shared" si="723"/>
        <v>0</v>
      </c>
      <c r="D1644" s="136"/>
      <c r="E1644" s="143" t="b">
        <f t="shared" si="724"/>
        <v>0</v>
      </c>
      <c r="F1644" s="137" t="str">
        <f t="shared" si="725"/>
        <v/>
      </c>
      <c r="G1644" s="138"/>
      <c r="H1644" s="139"/>
      <c r="I1644" s="138"/>
      <c r="J1644" s="139"/>
      <c r="K1644" s="138"/>
      <c r="L1644" s="139"/>
      <c r="M1644" s="140" t="str">
        <f t="shared" si="726"/>
        <v/>
      </c>
      <c r="N1644" s="534"/>
      <c r="O1644" s="534"/>
      <c r="Q1644" s="513">
        <f t="shared" si="727"/>
        <v>0</v>
      </c>
      <c r="R1644" s="499" t="str">
        <f t="shared" si="728"/>
        <v/>
      </c>
      <c r="T1644" s="522">
        <f t="shared" si="705"/>
        <v>0</v>
      </c>
      <c r="U1644" s="523">
        <f t="shared" si="706"/>
        <v>0</v>
      </c>
      <c r="V1644" s="522">
        <f t="shared" si="707"/>
        <v>0</v>
      </c>
      <c r="W1644" s="523">
        <f t="shared" si="708"/>
        <v>0</v>
      </c>
      <c r="X1644" s="522">
        <f t="shared" si="709"/>
        <v>0</v>
      </c>
      <c r="Y1644" s="523">
        <f t="shared" si="710"/>
        <v>0</v>
      </c>
      <c r="AA1644" s="517"/>
      <c r="AB1644" s="517" t="e">
        <f t="shared" si="729"/>
        <v>#VALUE!</v>
      </c>
      <c r="AC1644" s="524"/>
      <c r="AE1644" s="519"/>
      <c r="AF1644" s="519"/>
      <c r="AH1644" s="499" t="str">
        <f t="shared" si="711"/>
        <v/>
      </c>
    </row>
    <row r="1645" spans="1:34" x14ac:dyDescent="0.2">
      <c r="A1645" s="134"/>
      <c r="B1645" s="135" t="str">
        <f t="shared" si="730"/>
        <v/>
      </c>
      <c r="C1645" s="128" t="b">
        <f t="shared" si="723"/>
        <v>0</v>
      </c>
      <c r="D1645" s="136"/>
      <c r="E1645" s="143" t="b">
        <f t="shared" si="724"/>
        <v>0</v>
      </c>
      <c r="F1645" s="137" t="str">
        <f t="shared" si="725"/>
        <v/>
      </c>
      <c r="G1645" s="138"/>
      <c r="H1645" s="139"/>
      <c r="I1645" s="138"/>
      <c r="J1645" s="139"/>
      <c r="K1645" s="138"/>
      <c r="L1645" s="139"/>
      <c r="M1645" s="140" t="str">
        <f t="shared" si="726"/>
        <v/>
      </c>
      <c r="N1645" s="534"/>
      <c r="O1645" s="534"/>
      <c r="Q1645" s="513">
        <f t="shared" si="727"/>
        <v>0</v>
      </c>
      <c r="R1645" s="499" t="str">
        <f t="shared" si="728"/>
        <v/>
      </c>
      <c r="T1645" s="522">
        <f t="shared" si="705"/>
        <v>0</v>
      </c>
      <c r="U1645" s="523">
        <f t="shared" si="706"/>
        <v>0</v>
      </c>
      <c r="V1645" s="522">
        <f t="shared" si="707"/>
        <v>0</v>
      </c>
      <c r="W1645" s="523">
        <f t="shared" si="708"/>
        <v>0</v>
      </c>
      <c r="X1645" s="522">
        <f t="shared" si="709"/>
        <v>0</v>
      </c>
      <c r="Y1645" s="523">
        <f t="shared" si="710"/>
        <v>0</v>
      </c>
      <c r="AA1645" s="517"/>
      <c r="AB1645" s="517" t="e">
        <f t="shared" si="729"/>
        <v>#VALUE!</v>
      </c>
      <c r="AC1645" s="524"/>
      <c r="AE1645" s="519"/>
      <c r="AF1645" s="519"/>
      <c r="AH1645" s="499" t="str">
        <f t="shared" si="711"/>
        <v/>
      </c>
    </row>
    <row r="1646" spans="1:34" x14ac:dyDescent="0.2">
      <c r="A1646" s="134"/>
      <c r="B1646" s="135" t="str">
        <f t="shared" si="730"/>
        <v/>
      </c>
      <c r="C1646" s="128" t="b">
        <f t="shared" si="723"/>
        <v>0</v>
      </c>
      <c r="D1646" s="136"/>
      <c r="E1646" s="143" t="b">
        <f t="shared" si="724"/>
        <v>0</v>
      </c>
      <c r="F1646" s="137" t="str">
        <f t="shared" si="725"/>
        <v/>
      </c>
      <c r="G1646" s="138"/>
      <c r="H1646" s="139"/>
      <c r="I1646" s="138"/>
      <c r="J1646" s="139"/>
      <c r="K1646" s="138"/>
      <c r="L1646" s="139"/>
      <c r="M1646" s="140" t="str">
        <f t="shared" si="726"/>
        <v/>
      </c>
      <c r="N1646" s="534"/>
      <c r="O1646" s="534"/>
      <c r="Q1646" s="513">
        <f t="shared" si="727"/>
        <v>0</v>
      </c>
      <c r="R1646" s="499" t="str">
        <f t="shared" si="728"/>
        <v/>
      </c>
      <c r="T1646" s="522">
        <f t="shared" si="705"/>
        <v>0</v>
      </c>
      <c r="U1646" s="523">
        <f t="shared" si="706"/>
        <v>0</v>
      </c>
      <c r="V1646" s="522">
        <f t="shared" si="707"/>
        <v>0</v>
      </c>
      <c r="W1646" s="523">
        <f t="shared" si="708"/>
        <v>0</v>
      </c>
      <c r="X1646" s="522">
        <f t="shared" si="709"/>
        <v>0</v>
      </c>
      <c r="Y1646" s="523">
        <f t="shared" si="710"/>
        <v>0</v>
      </c>
      <c r="AA1646" s="517"/>
      <c r="AB1646" s="517" t="e">
        <f t="shared" si="729"/>
        <v>#VALUE!</v>
      </c>
      <c r="AC1646" s="524"/>
      <c r="AE1646" s="519"/>
      <c r="AF1646" s="519"/>
      <c r="AH1646" s="499" t="str">
        <f t="shared" si="711"/>
        <v/>
      </c>
    </row>
    <row r="1647" spans="1:34" x14ac:dyDescent="0.2">
      <c r="A1647" s="134"/>
      <c r="B1647" s="135" t="str">
        <f t="shared" si="730"/>
        <v/>
      </c>
      <c r="C1647" s="128" t="b">
        <f t="shared" si="723"/>
        <v>0</v>
      </c>
      <c r="D1647" s="136"/>
      <c r="E1647" s="143" t="b">
        <f t="shared" si="724"/>
        <v>0</v>
      </c>
      <c r="F1647" s="137" t="str">
        <f t="shared" si="725"/>
        <v/>
      </c>
      <c r="G1647" s="138"/>
      <c r="H1647" s="139"/>
      <c r="I1647" s="138"/>
      <c r="J1647" s="139"/>
      <c r="K1647" s="138"/>
      <c r="L1647" s="139"/>
      <c r="M1647" s="140" t="str">
        <f t="shared" si="726"/>
        <v/>
      </c>
      <c r="N1647" s="534"/>
      <c r="O1647" s="534"/>
      <c r="Q1647" s="513">
        <f t="shared" si="727"/>
        <v>0</v>
      </c>
      <c r="R1647" s="499" t="str">
        <f t="shared" si="728"/>
        <v/>
      </c>
      <c r="T1647" s="522">
        <f t="shared" si="705"/>
        <v>0</v>
      </c>
      <c r="U1647" s="523">
        <f t="shared" si="706"/>
        <v>0</v>
      </c>
      <c r="V1647" s="522">
        <f t="shared" si="707"/>
        <v>0</v>
      </c>
      <c r="W1647" s="523">
        <f t="shared" si="708"/>
        <v>0</v>
      </c>
      <c r="X1647" s="522">
        <f t="shared" si="709"/>
        <v>0</v>
      </c>
      <c r="Y1647" s="523">
        <f t="shared" si="710"/>
        <v>0</v>
      </c>
      <c r="AA1647" s="517"/>
      <c r="AB1647" s="517" t="e">
        <f t="shared" si="729"/>
        <v>#VALUE!</v>
      </c>
      <c r="AC1647" s="524"/>
      <c r="AE1647" s="519"/>
      <c r="AF1647" s="519"/>
      <c r="AH1647" s="499" t="str">
        <f t="shared" si="711"/>
        <v/>
      </c>
    </row>
    <row r="1648" spans="1:34" x14ac:dyDescent="0.2">
      <c r="A1648" s="134"/>
      <c r="B1648" s="135" t="str">
        <f t="shared" si="730"/>
        <v/>
      </c>
      <c r="C1648" s="128" t="b">
        <f t="shared" si="723"/>
        <v>0</v>
      </c>
      <c r="D1648" s="136"/>
      <c r="E1648" s="143" t="b">
        <f t="shared" si="724"/>
        <v>0</v>
      </c>
      <c r="F1648" s="137" t="str">
        <f t="shared" si="725"/>
        <v/>
      </c>
      <c r="G1648" s="138"/>
      <c r="H1648" s="139"/>
      <c r="I1648" s="138"/>
      <c r="J1648" s="139"/>
      <c r="K1648" s="138"/>
      <c r="L1648" s="139"/>
      <c r="M1648" s="140" t="str">
        <f t="shared" si="726"/>
        <v/>
      </c>
      <c r="N1648" s="534"/>
      <c r="O1648" s="534"/>
      <c r="Q1648" s="513">
        <f t="shared" si="727"/>
        <v>0</v>
      </c>
      <c r="R1648" s="499" t="str">
        <f t="shared" si="728"/>
        <v/>
      </c>
      <c r="T1648" s="522">
        <f t="shared" si="705"/>
        <v>0</v>
      </c>
      <c r="U1648" s="523">
        <f t="shared" si="706"/>
        <v>0</v>
      </c>
      <c r="V1648" s="522">
        <f t="shared" si="707"/>
        <v>0</v>
      </c>
      <c r="W1648" s="523">
        <f t="shared" si="708"/>
        <v>0</v>
      </c>
      <c r="X1648" s="522">
        <f t="shared" si="709"/>
        <v>0</v>
      </c>
      <c r="Y1648" s="523">
        <f t="shared" si="710"/>
        <v>0</v>
      </c>
      <c r="AA1648" s="517"/>
      <c r="AB1648" s="517" t="e">
        <f t="shared" si="729"/>
        <v>#VALUE!</v>
      </c>
      <c r="AC1648" s="524"/>
      <c r="AE1648" s="519"/>
      <c r="AF1648" s="519"/>
      <c r="AH1648" s="499" t="str">
        <f t="shared" si="711"/>
        <v/>
      </c>
    </row>
    <row r="1649" spans="1:34" x14ac:dyDescent="0.2">
      <c r="A1649" s="134"/>
      <c r="B1649" s="135" t="str">
        <f t="shared" si="730"/>
        <v/>
      </c>
      <c r="C1649" s="128" t="b">
        <f t="shared" si="723"/>
        <v>0</v>
      </c>
      <c r="D1649" s="136"/>
      <c r="E1649" s="143" t="b">
        <f t="shared" si="724"/>
        <v>0</v>
      </c>
      <c r="F1649" s="137" t="str">
        <f t="shared" si="725"/>
        <v/>
      </c>
      <c r="G1649" s="138"/>
      <c r="H1649" s="139"/>
      <c r="I1649" s="138"/>
      <c r="J1649" s="139"/>
      <c r="K1649" s="138"/>
      <c r="L1649" s="139"/>
      <c r="M1649" s="140" t="str">
        <f t="shared" si="726"/>
        <v/>
      </c>
      <c r="N1649" s="534"/>
      <c r="O1649" s="534"/>
      <c r="Q1649" s="513">
        <f t="shared" si="727"/>
        <v>0</v>
      </c>
      <c r="R1649" s="499" t="str">
        <f t="shared" si="728"/>
        <v/>
      </c>
      <c r="T1649" s="522">
        <f t="shared" si="705"/>
        <v>0</v>
      </c>
      <c r="U1649" s="523">
        <f t="shared" si="706"/>
        <v>0</v>
      </c>
      <c r="V1649" s="522">
        <f t="shared" si="707"/>
        <v>0</v>
      </c>
      <c r="W1649" s="523">
        <f t="shared" si="708"/>
        <v>0</v>
      </c>
      <c r="X1649" s="522">
        <f t="shared" si="709"/>
        <v>0</v>
      </c>
      <c r="Y1649" s="523">
        <f t="shared" si="710"/>
        <v>0</v>
      </c>
      <c r="AA1649" s="517"/>
      <c r="AB1649" s="517" t="e">
        <f t="shared" si="729"/>
        <v>#VALUE!</v>
      </c>
      <c r="AC1649" s="524"/>
      <c r="AE1649" s="519"/>
      <c r="AF1649" s="519"/>
      <c r="AH1649" s="499" t="str">
        <f t="shared" si="711"/>
        <v/>
      </c>
    </row>
    <row r="1650" spans="1:34" x14ac:dyDescent="0.2">
      <c r="A1650" s="134"/>
      <c r="B1650" s="135" t="str">
        <f t="shared" si="730"/>
        <v/>
      </c>
      <c r="C1650" s="128" t="b">
        <f t="shared" si="723"/>
        <v>0</v>
      </c>
      <c r="D1650" s="136"/>
      <c r="E1650" s="143" t="b">
        <f t="shared" si="724"/>
        <v>0</v>
      </c>
      <c r="F1650" s="137"/>
      <c r="G1650" s="138"/>
      <c r="H1650" s="139"/>
      <c r="I1650" s="138"/>
      <c r="J1650" s="139"/>
      <c r="K1650" s="138"/>
      <c r="L1650" s="139"/>
      <c r="M1650" s="140" t="str">
        <f t="shared" si="726"/>
        <v/>
      </c>
      <c r="N1650" s="534"/>
      <c r="O1650" s="534"/>
      <c r="Q1650" s="513">
        <f t="shared" si="727"/>
        <v>0</v>
      </c>
      <c r="R1650" s="499" t="str">
        <f t="shared" si="728"/>
        <v/>
      </c>
      <c r="T1650" s="522">
        <f t="shared" si="705"/>
        <v>0</v>
      </c>
      <c r="U1650" s="523">
        <f t="shared" si="706"/>
        <v>0</v>
      </c>
      <c r="V1650" s="522">
        <f t="shared" si="707"/>
        <v>0</v>
      </c>
      <c r="W1650" s="523">
        <f t="shared" si="708"/>
        <v>0</v>
      </c>
      <c r="X1650" s="522">
        <f t="shared" si="709"/>
        <v>0</v>
      </c>
      <c r="Y1650" s="523">
        <f t="shared" si="710"/>
        <v>0</v>
      </c>
      <c r="AA1650" s="517"/>
      <c r="AB1650" s="517" t="e">
        <f t="shared" si="729"/>
        <v>#VALUE!</v>
      </c>
      <c r="AC1650" s="524"/>
      <c r="AE1650" s="519"/>
      <c r="AF1650" s="519"/>
      <c r="AH1650" s="499" t="str">
        <f t="shared" si="711"/>
        <v/>
      </c>
    </row>
    <row r="1651" spans="1:34" x14ac:dyDescent="0.2">
      <c r="A1651" s="134"/>
      <c r="B1651" s="135" t="str">
        <f t="shared" si="730"/>
        <v/>
      </c>
      <c r="C1651" s="128" t="b">
        <f t="shared" si="723"/>
        <v>0</v>
      </c>
      <c r="D1651" s="136"/>
      <c r="E1651" s="143" t="b">
        <f t="shared" si="724"/>
        <v>0</v>
      </c>
      <c r="F1651" s="137" t="str">
        <f t="shared" ref="F1651:F1652" si="731">AH1651</f>
        <v/>
      </c>
      <c r="G1651" s="138"/>
      <c r="H1651" s="139"/>
      <c r="I1651" s="138"/>
      <c r="J1651" s="139"/>
      <c r="K1651" s="138"/>
      <c r="L1651" s="139"/>
      <c r="M1651" s="140" t="str">
        <f t="shared" si="726"/>
        <v/>
      </c>
      <c r="N1651" s="534"/>
      <c r="O1651" s="534"/>
      <c r="Q1651" s="513">
        <f t="shared" si="727"/>
        <v>0</v>
      </c>
      <c r="R1651" s="499" t="str">
        <f t="shared" si="728"/>
        <v/>
      </c>
      <c r="T1651" s="522">
        <f t="shared" si="705"/>
        <v>0</v>
      </c>
      <c r="U1651" s="523">
        <f t="shared" si="706"/>
        <v>0</v>
      </c>
      <c r="V1651" s="522">
        <f t="shared" si="707"/>
        <v>0</v>
      </c>
      <c r="W1651" s="523">
        <f t="shared" si="708"/>
        <v>0</v>
      </c>
      <c r="X1651" s="522">
        <f t="shared" si="709"/>
        <v>0</v>
      </c>
      <c r="Y1651" s="523">
        <f t="shared" si="710"/>
        <v>0</v>
      </c>
      <c r="AA1651" s="517"/>
      <c r="AB1651" s="517" t="e">
        <f t="shared" si="729"/>
        <v>#VALUE!</v>
      </c>
      <c r="AC1651" s="524"/>
      <c r="AE1651" s="519"/>
      <c r="AF1651" s="519"/>
      <c r="AH1651" s="499" t="str">
        <f t="shared" si="711"/>
        <v/>
      </c>
    </row>
    <row r="1652" spans="1:34" x14ac:dyDescent="0.2">
      <c r="A1652" s="134"/>
      <c r="B1652" s="135" t="str">
        <f t="shared" si="730"/>
        <v/>
      </c>
      <c r="C1652" s="128" t="b">
        <f t="shared" si="723"/>
        <v>0</v>
      </c>
      <c r="D1652" s="136"/>
      <c r="E1652" s="143" t="b">
        <f t="shared" si="724"/>
        <v>0</v>
      </c>
      <c r="F1652" s="137" t="str">
        <f t="shared" si="731"/>
        <v/>
      </c>
      <c r="G1652" s="138"/>
      <c r="H1652" s="139"/>
      <c r="I1652" s="138"/>
      <c r="J1652" s="139"/>
      <c r="K1652" s="138"/>
      <c r="L1652" s="139"/>
      <c r="M1652" s="140" t="str">
        <f t="shared" si="726"/>
        <v/>
      </c>
      <c r="N1652" s="534"/>
      <c r="O1652" s="534"/>
      <c r="Q1652" s="513">
        <f t="shared" si="727"/>
        <v>0</v>
      </c>
      <c r="R1652" s="499" t="str">
        <f t="shared" si="728"/>
        <v/>
      </c>
      <c r="T1652" s="522">
        <f t="shared" si="705"/>
        <v>0</v>
      </c>
      <c r="U1652" s="523">
        <f t="shared" si="706"/>
        <v>0</v>
      </c>
      <c r="V1652" s="522">
        <f t="shared" si="707"/>
        <v>0</v>
      </c>
      <c r="W1652" s="523">
        <f t="shared" si="708"/>
        <v>0</v>
      </c>
      <c r="X1652" s="522">
        <f t="shared" si="709"/>
        <v>0</v>
      </c>
      <c r="Y1652" s="523">
        <f t="shared" si="710"/>
        <v>0</v>
      </c>
      <c r="AA1652" s="517"/>
      <c r="AB1652" s="517" t="e">
        <f t="shared" si="729"/>
        <v>#VALUE!</v>
      </c>
      <c r="AC1652" s="524"/>
      <c r="AE1652" s="519"/>
      <c r="AF1652" s="519"/>
      <c r="AH1652" s="499" t="str">
        <f t="shared" si="711"/>
        <v/>
      </c>
    </row>
    <row r="1653" spans="1:34" ht="13.5" thickBot="1" x14ac:dyDescent="0.25">
      <c r="A1653" s="179"/>
      <c r="B1653" s="135" t="str">
        <f t="shared" si="730"/>
        <v/>
      </c>
      <c r="C1653" s="128" t="b">
        <f t="shared" si="723"/>
        <v>0</v>
      </c>
      <c r="D1653" s="180"/>
      <c r="E1653" s="143" t="b">
        <f t="shared" si="724"/>
        <v>0</v>
      </c>
      <c r="F1653" s="137"/>
      <c r="G1653" s="138"/>
      <c r="H1653" s="139"/>
      <c r="I1653" s="138"/>
      <c r="J1653" s="139"/>
      <c r="K1653" s="138"/>
      <c r="L1653" s="139"/>
      <c r="M1653" s="140" t="str">
        <f t="shared" si="726"/>
        <v/>
      </c>
      <c r="N1653" s="534"/>
      <c r="O1653" s="534"/>
      <c r="Q1653" s="513">
        <f t="shared" si="727"/>
        <v>0</v>
      </c>
      <c r="R1653" s="499" t="str">
        <f t="shared" si="728"/>
        <v/>
      </c>
      <c r="T1653" s="522">
        <f t="shared" si="705"/>
        <v>0</v>
      </c>
      <c r="U1653" s="523">
        <f t="shared" si="706"/>
        <v>0</v>
      </c>
      <c r="V1653" s="522">
        <f t="shared" si="707"/>
        <v>0</v>
      </c>
      <c r="W1653" s="523">
        <f t="shared" si="708"/>
        <v>0</v>
      </c>
      <c r="X1653" s="522">
        <f t="shared" si="709"/>
        <v>0</v>
      </c>
      <c r="Y1653" s="523">
        <f t="shared" si="710"/>
        <v>0</v>
      </c>
      <c r="AA1653" s="517"/>
      <c r="AB1653" s="517" t="e">
        <f t="shared" si="729"/>
        <v>#VALUE!</v>
      </c>
      <c r="AC1653" s="524" t="s">
        <v>193</v>
      </c>
      <c r="AE1653" s="519"/>
      <c r="AF1653" s="519"/>
      <c r="AH1653" s="499" t="str">
        <f t="shared" si="711"/>
        <v/>
      </c>
    </row>
    <row r="1654" spans="1:34" ht="14.25" thickTop="1" thickBot="1" x14ac:dyDescent="0.25">
      <c r="A1654" s="170"/>
      <c r="B1654" s="171"/>
      <c r="C1654" s="172"/>
      <c r="D1654" s="173"/>
      <c r="E1654" s="173"/>
      <c r="F1654" s="174"/>
      <c r="G1654" s="175"/>
      <c r="H1654" s="175"/>
      <c r="I1654" s="175"/>
      <c r="J1654" s="175"/>
      <c r="K1654" s="175"/>
      <c r="L1654" s="175"/>
      <c r="M1654" s="176" t="str">
        <f>IF(SUM(G1654:L1654)&gt;0.00001,M1653+G1654-H1654+K1654-L1654,"")</f>
        <v/>
      </c>
      <c r="N1654" s="534"/>
      <c r="O1654" s="534"/>
    </row>
    <row r="1655" spans="1:34" ht="13.5" thickTop="1" x14ac:dyDescent="0.2">
      <c r="A1655" s="702" t="s">
        <v>15</v>
      </c>
      <c r="B1655" s="703"/>
      <c r="C1655" s="703"/>
      <c r="D1655" s="703"/>
      <c r="E1655" s="703"/>
      <c r="F1655" s="703"/>
      <c r="G1655" s="708" t="s">
        <v>9</v>
      </c>
      <c r="H1655" s="708"/>
      <c r="I1655" s="697" t="str">
        <f>I8</f>
        <v>BANCA XXXX</v>
      </c>
      <c r="J1655" s="698"/>
      <c r="K1655" s="696" t="str">
        <f>K8</f>
        <v>BANCA Agricola pop</v>
      </c>
      <c r="L1655" s="696"/>
      <c r="M1655" s="692" t="s">
        <v>7</v>
      </c>
      <c r="N1655" s="505"/>
      <c r="O1655" s="505"/>
    </row>
    <row r="1656" spans="1:34" x14ac:dyDescent="0.2">
      <c r="A1656" s="704"/>
      <c r="B1656" s="705"/>
      <c r="C1656" s="705"/>
      <c r="D1656" s="705"/>
      <c r="E1656" s="705"/>
      <c r="F1656" s="705"/>
      <c r="G1656" s="152" t="s">
        <v>2</v>
      </c>
      <c r="H1656" s="152" t="s">
        <v>3</v>
      </c>
      <c r="I1656" s="152" t="s">
        <v>2</v>
      </c>
      <c r="J1656" s="152" t="s">
        <v>3</v>
      </c>
      <c r="K1656" s="152" t="s">
        <v>2</v>
      </c>
      <c r="L1656" s="152" t="s">
        <v>3</v>
      </c>
      <c r="M1656" s="693"/>
      <c r="N1656" s="505"/>
      <c r="O1656" s="505"/>
    </row>
    <row r="1657" spans="1:34" x14ac:dyDescent="0.2">
      <c r="A1657" s="694" t="s">
        <v>12</v>
      </c>
      <c r="B1657" s="695"/>
      <c r="C1657" s="695"/>
      <c r="D1657" s="695"/>
      <c r="E1657" s="695"/>
      <c r="F1657" s="695"/>
      <c r="G1657" s="153">
        <f t="shared" ref="G1657:L1657" si="732">SUM(G1628:G1653)</f>
        <v>0</v>
      </c>
      <c r="H1657" s="153">
        <f t="shared" si="732"/>
        <v>0</v>
      </c>
      <c r="I1657" s="153">
        <f t="shared" si="732"/>
        <v>0</v>
      </c>
      <c r="J1657" s="153">
        <f t="shared" si="732"/>
        <v>0</v>
      </c>
      <c r="K1657" s="153">
        <f t="shared" si="732"/>
        <v>0</v>
      </c>
      <c r="L1657" s="153">
        <f t="shared" si="732"/>
        <v>0</v>
      </c>
      <c r="M1657" s="154">
        <f>G1657-H1657+I1657-J1657+K1657-L1657</f>
        <v>0</v>
      </c>
      <c r="N1657" s="534"/>
      <c r="O1657" s="534"/>
    </row>
    <row r="1658" spans="1:34" x14ac:dyDescent="0.2">
      <c r="A1658" s="694" t="s">
        <v>14</v>
      </c>
      <c r="B1658" s="695"/>
      <c r="C1658" s="695"/>
      <c r="D1658" s="695"/>
      <c r="E1658" s="695"/>
      <c r="F1658" s="695"/>
      <c r="G1658" s="153">
        <f t="shared" ref="G1658:M1658" si="733">G1626</f>
        <v>434.24</v>
      </c>
      <c r="H1658" s="153">
        <f t="shared" si="733"/>
        <v>0</v>
      </c>
      <c r="I1658" s="153">
        <f t="shared" si="733"/>
        <v>17740.45</v>
      </c>
      <c r="J1658" s="153">
        <f t="shared" si="733"/>
        <v>29.94</v>
      </c>
      <c r="K1658" s="153">
        <f t="shared" si="733"/>
        <v>95.99</v>
      </c>
      <c r="L1658" s="153">
        <f t="shared" si="733"/>
        <v>0</v>
      </c>
      <c r="M1658" s="154">
        <f t="shared" si="733"/>
        <v>18240.740000000005</v>
      </c>
      <c r="N1658" s="534"/>
      <c r="O1658" s="534"/>
    </row>
    <row r="1659" spans="1:34" x14ac:dyDescent="0.2">
      <c r="A1659" s="700" t="s">
        <v>13</v>
      </c>
      <c r="B1659" s="701"/>
      <c r="C1659" s="701"/>
      <c r="D1659" s="701"/>
      <c r="E1659" s="701"/>
      <c r="F1659" s="701"/>
      <c r="G1659" s="153">
        <f t="shared" ref="G1659:M1659" si="734">G1657+G1658</f>
        <v>434.24</v>
      </c>
      <c r="H1659" s="153">
        <f t="shared" si="734"/>
        <v>0</v>
      </c>
      <c r="I1659" s="153">
        <f t="shared" si="734"/>
        <v>17740.45</v>
      </c>
      <c r="J1659" s="153">
        <f t="shared" si="734"/>
        <v>29.94</v>
      </c>
      <c r="K1659" s="153">
        <f t="shared" si="734"/>
        <v>95.99</v>
      </c>
      <c r="L1659" s="153">
        <f t="shared" si="734"/>
        <v>0</v>
      </c>
      <c r="M1659" s="154">
        <f t="shared" si="734"/>
        <v>18240.740000000005</v>
      </c>
      <c r="N1659" s="534"/>
      <c r="O1659" s="534"/>
    </row>
    <row r="1660" spans="1:34" ht="13.5" thickBot="1" x14ac:dyDescent="0.25">
      <c r="A1660" s="706" t="s">
        <v>16</v>
      </c>
      <c r="B1660" s="707"/>
      <c r="C1660" s="707"/>
      <c r="D1660" s="707"/>
      <c r="E1660" s="707"/>
      <c r="F1660" s="707"/>
      <c r="G1660" s="699">
        <f>G1659-H1659</f>
        <v>434.24</v>
      </c>
      <c r="H1660" s="699"/>
      <c r="I1660" s="699">
        <f>I1659-J1659</f>
        <v>17710.510000000002</v>
      </c>
      <c r="J1660" s="699"/>
      <c r="K1660" s="699">
        <f>K1659-L1659</f>
        <v>95.99</v>
      </c>
      <c r="L1660" s="699"/>
      <c r="M1660" s="155">
        <f>G1660+I1660+K1660</f>
        <v>18240.740000000005</v>
      </c>
      <c r="N1660" s="536"/>
      <c r="O1660" s="536"/>
    </row>
    <row r="1661" spans="1:34" ht="13.5" thickTop="1" x14ac:dyDescent="0.2"/>
    <row r="1662" spans="1:34" hidden="1" x14ac:dyDescent="0.2">
      <c r="H1662" s="744" t="s">
        <v>326</v>
      </c>
      <c r="I1662" s="744"/>
      <c r="J1662" s="497">
        <f>I1660+K1660</f>
        <v>17806.500000000004</v>
      </c>
    </row>
    <row r="1663" spans="1:34" hidden="1" x14ac:dyDescent="0.2"/>
  </sheetData>
  <sheetProtection algorithmName="SHA-512" hashValue="5ooqWuwkUgfZTgyboYmNvdSZY83ifOKsmPPQkD9uCRJMGvIj2I884WNKv/AE0GAdrRSyo2myqqduUVmkLG5vqQ==" saltValue="sohmLUuR6Dh18MrQ+/b3dA==" spinCount="100000" sheet="1" selectLockedCells="1"/>
  <mergeCells count="625">
    <mergeCell ref="H1662:I1662"/>
    <mergeCell ref="A1655:F1656"/>
    <mergeCell ref="G1655:H1655"/>
    <mergeCell ref="I1655:J1655"/>
    <mergeCell ref="K1655:L1655"/>
    <mergeCell ref="M1655:M1656"/>
    <mergeCell ref="A1657:F1657"/>
    <mergeCell ref="A1658:F1658"/>
    <mergeCell ref="A1659:F1659"/>
    <mergeCell ref="A1660:F1660"/>
    <mergeCell ref="G1660:H1660"/>
    <mergeCell ref="I1660:J1660"/>
    <mergeCell ref="K1660:L1660"/>
    <mergeCell ref="A1622:F1623"/>
    <mergeCell ref="G1622:H1622"/>
    <mergeCell ref="I1622:J1622"/>
    <mergeCell ref="K1622:L1622"/>
    <mergeCell ref="M1622:M1623"/>
    <mergeCell ref="A1624:F1624"/>
    <mergeCell ref="A1625:F1625"/>
    <mergeCell ref="A1626:F1626"/>
    <mergeCell ref="A1627:F1627"/>
    <mergeCell ref="G1627:H1627"/>
    <mergeCell ref="I1627:J1627"/>
    <mergeCell ref="K1627:L1627"/>
    <mergeCell ref="A1589:F1590"/>
    <mergeCell ref="G1589:H1589"/>
    <mergeCell ref="I1589:J1589"/>
    <mergeCell ref="K1589:L1589"/>
    <mergeCell ref="M1589:M1590"/>
    <mergeCell ref="A1591:F1591"/>
    <mergeCell ref="A1592:F1592"/>
    <mergeCell ref="A1593:F1593"/>
    <mergeCell ref="A1594:F1594"/>
    <mergeCell ref="G1594:H1594"/>
    <mergeCell ref="I1594:J1594"/>
    <mergeCell ref="K1594:L1594"/>
    <mergeCell ref="A1556:F1557"/>
    <mergeCell ref="G1556:H1556"/>
    <mergeCell ref="I1556:J1556"/>
    <mergeCell ref="K1556:L1556"/>
    <mergeCell ref="M1556:M1557"/>
    <mergeCell ref="A1558:F1558"/>
    <mergeCell ref="A1559:F1559"/>
    <mergeCell ref="A1560:F1560"/>
    <mergeCell ref="A1561:F1561"/>
    <mergeCell ref="G1561:H1561"/>
    <mergeCell ref="I1561:J1561"/>
    <mergeCell ref="K1561:L1561"/>
    <mergeCell ref="A1523:F1524"/>
    <mergeCell ref="G1523:H1523"/>
    <mergeCell ref="I1523:J1523"/>
    <mergeCell ref="K1523:L1523"/>
    <mergeCell ref="M1523:M1524"/>
    <mergeCell ref="A1525:F1525"/>
    <mergeCell ref="A1526:F1526"/>
    <mergeCell ref="A1527:F1527"/>
    <mergeCell ref="A1528:F1528"/>
    <mergeCell ref="G1528:H1528"/>
    <mergeCell ref="I1528:J1528"/>
    <mergeCell ref="K1528:L1528"/>
    <mergeCell ref="A1490:F1491"/>
    <mergeCell ref="G1490:H1490"/>
    <mergeCell ref="I1490:J1490"/>
    <mergeCell ref="K1490:L1490"/>
    <mergeCell ref="M1490:M1491"/>
    <mergeCell ref="A1492:F1492"/>
    <mergeCell ref="A1493:F1493"/>
    <mergeCell ref="A1494:F1494"/>
    <mergeCell ref="A1495:F1495"/>
    <mergeCell ref="G1495:H1495"/>
    <mergeCell ref="I1495:J1495"/>
    <mergeCell ref="K1495:L1495"/>
    <mergeCell ref="A1457:F1458"/>
    <mergeCell ref="G1457:H1457"/>
    <mergeCell ref="I1457:J1457"/>
    <mergeCell ref="K1457:L1457"/>
    <mergeCell ref="M1457:M1458"/>
    <mergeCell ref="A1459:F1459"/>
    <mergeCell ref="A1460:F1460"/>
    <mergeCell ref="A1461:F1461"/>
    <mergeCell ref="A1462:F1462"/>
    <mergeCell ref="G1462:H1462"/>
    <mergeCell ref="I1462:J1462"/>
    <mergeCell ref="K1462:L1462"/>
    <mergeCell ref="A1424:F1425"/>
    <mergeCell ref="G1424:H1424"/>
    <mergeCell ref="I1424:J1424"/>
    <mergeCell ref="K1424:L1424"/>
    <mergeCell ref="M1424:M1425"/>
    <mergeCell ref="A1426:F1426"/>
    <mergeCell ref="A1427:F1427"/>
    <mergeCell ref="A1428:F1428"/>
    <mergeCell ref="A1429:F1429"/>
    <mergeCell ref="G1429:H1429"/>
    <mergeCell ref="I1429:J1429"/>
    <mergeCell ref="K1429:L1429"/>
    <mergeCell ref="A1391:F1392"/>
    <mergeCell ref="G1391:H1391"/>
    <mergeCell ref="I1391:J1391"/>
    <mergeCell ref="K1391:L1391"/>
    <mergeCell ref="M1391:M1392"/>
    <mergeCell ref="A1393:F1393"/>
    <mergeCell ref="A1394:F1394"/>
    <mergeCell ref="A1395:F1395"/>
    <mergeCell ref="A1396:F1396"/>
    <mergeCell ref="G1396:H1396"/>
    <mergeCell ref="I1396:J1396"/>
    <mergeCell ref="K1396:L1396"/>
    <mergeCell ref="A1358:F1359"/>
    <mergeCell ref="G1358:H1358"/>
    <mergeCell ref="I1358:J1358"/>
    <mergeCell ref="K1358:L1358"/>
    <mergeCell ref="M1358:M1359"/>
    <mergeCell ref="A1360:F1360"/>
    <mergeCell ref="A1361:F1361"/>
    <mergeCell ref="A1362:F1362"/>
    <mergeCell ref="A1363:F1363"/>
    <mergeCell ref="G1363:H1363"/>
    <mergeCell ref="I1363:J1363"/>
    <mergeCell ref="K1363:L1363"/>
    <mergeCell ref="A1325:F1326"/>
    <mergeCell ref="G1325:H1325"/>
    <mergeCell ref="I1325:J1325"/>
    <mergeCell ref="K1325:L1325"/>
    <mergeCell ref="M1325:M1326"/>
    <mergeCell ref="A1327:F1327"/>
    <mergeCell ref="A1328:F1328"/>
    <mergeCell ref="A1329:F1329"/>
    <mergeCell ref="A1330:F1330"/>
    <mergeCell ref="G1330:H1330"/>
    <mergeCell ref="I1330:J1330"/>
    <mergeCell ref="K1330:L1330"/>
    <mergeCell ref="A1292:F1293"/>
    <mergeCell ref="G1292:H1292"/>
    <mergeCell ref="I1292:J1292"/>
    <mergeCell ref="K1292:L1292"/>
    <mergeCell ref="M1292:M1293"/>
    <mergeCell ref="A1294:F1294"/>
    <mergeCell ref="A1295:F1295"/>
    <mergeCell ref="A1296:F1296"/>
    <mergeCell ref="A1297:F1297"/>
    <mergeCell ref="G1297:H1297"/>
    <mergeCell ref="I1297:J1297"/>
    <mergeCell ref="K1297:L1297"/>
    <mergeCell ref="A1259:F1260"/>
    <mergeCell ref="G1259:H1259"/>
    <mergeCell ref="I1259:J1259"/>
    <mergeCell ref="K1259:L1259"/>
    <mergeCell ref="M1259:M1260"/>
    <mergeCell ref="A1261:F1261"/>
    <mergeCell ref="A1262:F1262"/>
    <mergeCell ref="A1263:F1263"/>
    <mergeCell ref="A1264:F1264"/>
    <mergeCell ref="G1264:H1264"/>
    <mergeCell ref="I1264:J1264"/>
    <mergeCell ref="K1264:L1264"/>
    <mergeCell ref="A1226:F1227"/>
    <mergeCell ref="G1226:H1226"/>
    <mergeCell ref="I1226:J1226"/>
    <mergeCell ref="K1226:L1226"/>
    <mergeCell ref="M1226:M1227"/>
    <mergeCell ref="A1228:F1228"/>
    <mergeCell ref="A1229:F1229"/>
    <mergeCell ref="A1230:F1230"/>
    <mergeCell ref="A1231:F1231"/>
    <mergeCell ref="G1231:H1231"/>
    <mergeCell ref="I1231:J1231"/>
    <mergeCell ref="K1231:L1231"/>
    <mergeCell ref="A1193:F1194"/>
    <mergeCell ref="G1193:H1193"/>
    <mergeCell ref="I1193:J1193"/>
    <mergeCell ref="K1193:L1193"/>
    <mergeCell ref="M1193:M1194"/>
    <mergeCell ref="A1195:F1195"/>
    <mergeCell ref="A1196:F1196"/>
    <mergeCell ref="A1197:F1197"/>
    <mergeCell ref="A1198:F1198"/>
    <mergeCell ref="G1198:H1198"/>
    <mergeCell ref="I1198:J1198"/>
    <mergeCell ref="K1198:L1198"/>
    <mergeCell ref="A1160:F1161"/>
    <mergeCell ref="G1160:H1160"/>
    <mergeCell ref="I1160:J1160"/>
    <mergeCell ref="K1160:L1160"/>
    <mergeCell ref="M1160:M1161"/>
    <mergeCell ref="A1162:F1162"/>
    <mergeCell ref="A1163:F1163"/>
    <mergeCell ref="A1164:F1164"/>
    <mergeCell ref="A1165:F1165"/>
    <mergeCell ref="G1165:H1165"/>
    <mergeCell ref="I1165:J1165"/>
    <mergeCell ref="K1165:L1165"/>
    <mergeCell ref="A1127:F1128"/>
    <mergeCell ref="G1127:H1127"/>
    <mergeCell ref="I1127:J1127"/>
    <mergeCell ref="K1127:L1127"/>
    <mergeCell ref="M1127:M1128"/>
    <mergeCell ref="A1129:F1129"/>
    <mergeCell ref="A1130:F1130"/>
    <mergeCell ref="A1131:F1131"/>
    <mergeCell ref="A1132:F1132"/>
    <mergeCell ref="G1132:H1132"/>
    <mergeCell ref="I1132:J1132"/>
    <mergeCell ref="K1132:L1132"/>
    <mergeCell ref="A1094:F1095"/>
    <mergeCell ref="G1094:H1094"/>
    <mergeCell ref="I1094:J1094"/>
    <mergeCell ref="K1094:L1094"/>
    <mergeCell ref="M1094:M1095"/>
    <mergeCell ref="A1096:F1096"/>
    <mergeCell ref="A1097:F1097"/>
    <mergeCell ref="A1098:F1098"/>
    <mergeCell ref="A1099:F1099"/>
    <mergeCell ref="G1099:H1099"/>
    <mergeCell ref="I1099:J1099"/>
    <mergeCell ref="K1099:L1099"/>
    <mergeCell ref="A1061:F1062"/>
    <mergeCell ref="G1061:H1061"/>
    <mergeCell ref="I1061:J1061"/>
    <mergeCell ref="K1061:L1061"/>
    <mergeCell ref="M1061:M1062"/>
    <mergeCell ref="A1063:F1063"/>
    <mergeCell ref="A1064:F1064"/>
    <mergeCell ref="A1065:F1065"/>
    <mergeCell ref="A1066:F1066"/>
    <mergeCell ref="G1066:H1066"/>
    <mergeCell ref="I1066:J1066"/>
    <mergeCell ref="K1066:L1066"/>
    <mergeCell ref="A1028:F1029"/>
    <mergeCell ref="G1028:H1028"/>
    <mergeCell ref="I1028:J1028"/>
    <mergeCell ref="K1028:L1028"/>
    <mergeCell ref="M1028:M1029"/>
    <mergeCell ref="A1030:F1030"/>
    <mergeCell ref="A1031:F1031"/>
    <mergeCell ref="A1032:F1032"/>
    <mergeCell ref="A1033:F1033"/>
    <mergeCell ref="G1033:H1033"/>
    <mergeCell ref="I1033:J1033"/>
    <mergeCell ref="K1033:L1033"/>
    <mergeCell ref="A995:F996"/>
    <mergeCell ref="G995:H995"/>
    <mergeCell ref="I995:J995"/>
    <mergeCell ref="K995:L995"/>
    <mergeCell ref="M995:M996"/>
    <mergeCell ref="A997:F997"/>
    <mergeCell ref="A998:F998"/>
    <mergeCell ref="A999:F999"/>
    <mergeCell ref="A1000:F1000"/>
    <mergeCell ref="G1000:H1000"/>
    <mergeCell ref="I1000:J1000"/>
    <mergeCell ref="K1000:L1000"/>
    <mergeCell ref="A962:F963"/>
    <mergeCell ref="G962:H962"/>
    <mergeCell ref="I962:J962"/>
    <mergeCell ref="K962:L962"/>
    <mergeCell ref="M962:M963"/>
    <mergeCell ref="A964:F964"/>
    <mergeCell ref="A965:F965"/>
    <mergeCell ref="A966:F966"/>
    <mergeCell ref="A967:F967"/>
    <mergeCell ref="G967:H967"/>
    <mergeCell ref="I967:J967"/>
    <mergeCell ref="K967:L967"/>
    <mergeCell ref="A929:F930"/>
    <mergeCell ref="G929:H929"/>
    <mergeCell ref="I929:J929"/>
    <mergeCell ref="K929:L929"/>
    <mergeCell ref="M929:M930"/>
    <mergeCell ref="A931:F931"/>
    <mergeCell ref="A932:F932"/>
    <mergeCell ref="A933:F933"/>
    <mergeCell ref="A934:F934"/>
    <mergeCell ref="G934:H934"/>
    <mergeCell ref="I934:J934"/>
    <mergeCell ref="K934:L934"/>
    <mergeCell ref="A896:F897"/>
    <mergeCell ref="G896:H896"/>
    <mergeCell ref="I896:J896"/>
    <mergeCell ref="K896:L896"/>
    <mergeCell ref="M896:M897"/>
    <mergeCell ref="A898:F898"/>
    <mergeCell ref="A899:F899"/>
    <mergeCell ref="A900:F900"/>
    <mergeCell ref="A901:F901"/>
    <mergeCell ref="G901:H901"/>
    <mergeCell ref="I901:J901"/>
    <mergeCell ref="K901:L901"/>
    <mergeCell ref="A863:F864"/>
    <mergeCell ref="G863:H863"/>
    <mergeCell ref="I863:J863"/>
    <mergeCell ref="K863:L863"/>
    <mergeCell ref="M863:M864"/>
    <mergeCell ref="A865:F865"/>
    <mergeCell ref="A866:F866"/>
    <mergeCell ref="A867:F867"/>
    <mergeCell ref="A868:F868"/>
    <mergeCell ref="G868:H868"/>
    <mergeCell ref="I868:J868"/>
    <mergeCell ref="K868:L868"/>
    <mergeCell ref="I835:J835"/>
    <mergeCell ref="K835:L835"/>
    <mergeCell ref="A833:F833"/>
    <mergeCell ref="A834:F834"/>
    <mergeCell ref="A835:F835"/>
    <mergeCell ref="G835:H835"/>
    <mergeCell ref="M797:M798"/>
    <mergeCell ref="A799:F799"/>
    <mergeCell ref="M830:M831"/>
    <mergeCell ref="A832:F832"/>
    <mergeCell ref="A800:F800"/>
    <mergeCell ref="A801:F801"/>
    <mergeCell ref="A797:F798"/>
    <mergeCell ref="G797:H797"/>
    <mergeCell ref="I797:J797"/>
    <mergeCell ref="K797:L797"/>
    <mergeCell ref="A802:F802"/>
    <mergeCell ref="G802:H802"/>
    <mergeCell ref="I802:J802"/>
    <mergeCell ref="K802:L802"/>
    <mergeCell ref="A830:F831"/>
    <mergeCell ref="G830:H830"/>
    <mergeCell ref="I830:J830"/>
    <mergeCell ref="K830:L830"/>
    <mergeCell ref="M764:M765"/>
    <mergeCell ref="A766:F766"/>
    <mergeCell ref="A767:F767"/>
    <mergeCell ref="A768:F768"/>
    <mergeCell ref="A764:F765"/>
    <mergeCell ref="G764:H764"/>
    <mergeCell ref="I764:J764"/>
    <mergeCell ref="K764:L764"/>
    <mergeCell ref="A769:F769"/>
    <mergeCell ref="G769:H769"/>
    <mergeCell ref="I769:J769"/>
    <mergeCell ref="K769:L769"/>
    <mergeCell ref="M731:M732"/>
    <mergeCell ref="A733:F733"/>
    <mergeCell ref="A734:F734"/>
    <mergeCell ref="A735:F735"/>
    <mergeCell ref="A731:F732"/>
    <mergeCell ref="G731:H731"/>
    <mergeCell ref="I731:J731"/>
    <mergeCell ref="K731:L731"/>
    <mergeCell ref="A736:F736"/>
    <mergeCell ref="G736:H736"/>
    <mergeCell ref="I736:J736"/>
    <mergeCell ref="K736:L736"/>
    <mergeCell ref="M698:M699"/>
    <mergeCell ref="A700:F700"/>
    <mergeCell ref="A701:F701"/>
    <mergeCell ref="A702:F702"/>
    <mergeCell ref="A698:F699"/>
    <mergeCell ref="G698:H698"/>
    <mergeCell ref="I698:J698"/>
    <mergeCell ref="K698:L698"/>
    <mergeCell ref="A703:F703"/>
    <mergeCell ref="G703:H703"/>
    <mergeCell ref="I703:J703"/>
    <mergeCell ref="K703:L703"/>
    <mergeCell ref="M665:M666"/>
    <mergeCell ref="A667:F667"/>
    <mergeCell ref="A668:F668"/>
    <mergeCell ref="A669:F669"/>
    <mergeCell ref="A665:F666"/>
    <mergeCell ref="G665:H665"/>
    <mergeCell ref="I665:J665"/>
    <mergeCell ref="K665:L665"/>
    <mergeCell ref="A670:F670"/>
    <mergeCell ref="G670:H670"/>
    <mergeCell ref="I670:J670"/>
    <mergeCell ref="K670:L670"/>
    <mergeCell ref="AC8:AC10"/>
    <mergeCell ref="G8:H8"/>
    <mergeCell ref="X8:Y8"/>
    <mergeCell ref="T9:U9"/>
    <mergeCell ref="X9:Y9"/>
    <mergeCell ref="Q9:Q10"/>
    <mergeCell ref="V8:W8"/>
    <mergeCell ref="R8:R10"/>
    <mergeCell ref="T8:U8"/>
    <mergeCell ref="I8:J8"/>
    <mergeCell ref="G40:H40"/>
    <mergeCell ref="K71:L71"/>
    <mergeCell ref="G43:H43"/>
    <mergeCell ref="G71:H71"/>
    <mergeCell ref="K43:L43"/>
    <mergeCell ref="I40:J40"/>
    <mergeCell ref="A40:F41"/>
    <mergeCell ref="A5:C5"/>
    <mergeCell ref="D5:M5"/>
    <mergeCell ref="L7:M7"/>
    <mergeCell ref="A6:M6"/>
    <mergeCell ref="A7:F7"/>
    <mergeCell ref="B8:C10"/>
    <mergeCell ref="G9:H9"/>
    <mergeCell ref="F8:F10"/>
    <mergeCell ref="A8:A10"/>
    <mergeCell ref="D8:D10"/>
    <mergeCell ref="I9:J9"/>
    <mergeCell ref="M71:M72"/>
    <mergeCell ref="M8:M10"/>
    <mergeCell ref="K9:L9"/>
    <mergeCell ref="K8:L8"/>
    <mergeCell ref="K40:L40"/>
    <mergeCell ref="M40:M41"/>
    <mergeCell ref="A42:F42"/>
    <mergeCell ref="A43:F43"/>
    <mergeCell ref="A71:F72"/>
    <mergeCell ref="A73:F73"/>
    <mergeCell ref="A74:F74"/>
    <mergeCell ref="A75:F75"/>
    <mergeCell ref="A76:F76"/>
    <mergeCell ref="K76:L76"/>
    <mergeCell ref="I76:J76"/>
    <mergeCell ref="I43:J43"/>
    <mergeCell ref="I71:J71"/>
    <mergeCell ref="I104:J104"/>
    <mergeCell ref="G76:H76"/>
    <mergeCell ref="K170:L170"/>
    <mergeCell ref="M170:M171"/>
    <mergeCell ref="I170:J170"/>
    <mergeCell ref="K142:L142"/>
    <mergeCell ref="M104:M105"/>
    <mergeCell ref="A108:F108"/>
    <mergeCell ref="A104:F105"/>
    <mergeCell ref="M137:M138"/>
    <mergeCell ref="A137:F138"/>
    <mergeCell ref="I137:J137"/>
    <mergeCell ref="G137:H137"/>
    <mergeCell ref="A107:F107"/>
    <mergeCell ref="A106:F106"/>
    <mergeCell ref="G104:H104"/>
    <mergeCell ref="K104:L104"/>
    <mergeCell ref="A172:F172"/>
    <mergeCell ref="A173:F173"/>
    <mergeCell ref="A174:F174"/>
    <mergeCell ref="A175:F175"/>
    <mergeCell ref="I203:J203"/>
    <mergeCell ref="A139:F139"/>
    <mergeCell ref="A140:F140"/>
    <mergeCell ref="K137:L137"/>
    <mergeCell ref="G109:H109"/>
    <mergeCell ref="K109:L109"/>
    <mergeCell ref="I109:J109"/>
    <mergeCell ref="A109:F109"/>
    <mergeCell ref="A141:F141"/>
    <mergeCell ref="A142:F142"/>
    <mergeCell ref="I142:J142"/>
    <mergeCell ref="A170:F171"/>
    <mergeCell ref="G170:H170"/>
    <mergeCell ref="G142:H142"/>
    <mergeCell ref="A206:F206"/>
    <mergeCell ref="A207:F207"/>
    <mergeCell ref="G175:H175"/>
    <mergeCell ref="K175:L175"/>
    <mergeCell ref="A203:F204"/>
    <mergeCell ref="G203:H203"/>
    <mergeCell ref="K203:L203"/>
    <mergeCell ref="I175:J175"/>
    <mergeCell ref="M203:M204"/>
    <mergeCell ref="A205:F205"/>
    <mergeCell ref="A241:F241"/>
    <mergeCell ref="G241:H241"/>
    <mergeCell ref="K241:L241"/>
    <mergeCell ref="M236:M237"/>
    <mergeCell ref="A238:F238"/>
    <mergeCell ref="A239:F239"/>
    <mergeCell ref="A240:F240"/>
    <mergeCell ref="I241:J241"/>
    <mergeCell ref="A208:F208"/>
    <mergeCell ref="G208:H208"/>
    <mergeCell ref="K208:L208"/>
    <mergeCell ref="A236:F237"/>
    <mergeCell ref="G236:H236"/>
    <mergeCell ref="K236:L236"/>
    <mergeCell ref="I208:J208"/>
    <mergeCell ref="I236:J236"/>
    <mergeCell ref="M302:M303"/>
    <mergeCell ref="A304:F304"/>
    <mergeCell ref="G307:H307"/>
    <mergeCell ref="M269:M270"/>
    <mergeCell ref="G274:H274"/>
    <mergeCell ref="K274:L274"/>
    <mergeCell ref="I269:J269"/>
    <mergeCell ref="I274:J274"/>
    <mergeCell ref="G302:H302"/>
    <mergeCell ref="I302:J302"/>
    <mergeCell ref="G335:H335"/>
    <mergeCell ref="M335:M336"/>
    <mergeCell ref="A337:F337"/>
    <mergeCell ref="K335:L335"/>
    <mergeCell ref="A305:F305"/>
    <mergeCell ref="A306:F306"/>
    <mergeCell ref="A307:F307"/>
    <mergeCell ref="K307:L307"/>
    <mergeCell ref="I307:J307"/>
    <mergeCell ref="M368:M369"/>
    <mergeCell ref="A370:F370"/>
    <mergeCell ref="G373:H373"/>
    <mergeCell ref="G401:H401"/>
    <mergeCell ref="K401:L401"/>
    <mergeCell ref="I368:J368"/>
    <mergeCell ref="I373:J373"/>
    <mergeCell ref="K302:L302"/>
    <mergeCell ref="A269:F270"/>
    <mergeCell ref="G269:H269"/>
    <mergeCell ref="K269:L269"/>
    <mergeCell ref="A271:F271"/>
    <mergeCell ref="A272:F272"/>
    <mergeCell ref="A273:F273"/>
    <mergeCell ref="A274:F274"/>
    <mergeCell ref="A302:F303"/>
    <mergeCell ref="A339:F339"/>
    <mergeCell ref="A340:F340"/>
    <mergeCell ref="A335:F336"/>
    <mergeCell ref="A338:F338"/>
    <mergeCell ref="G340:H340"/>
    <mergeCell ref="K340:L340"/>
    <mergeCell ref="I335:J335"/>
    <mergeCell ref="I340:J340"/>
    <mergeCell ref="K373:L373"/>
    <mergeCell ref="A373:F373"/>
    <mergeCell ref="A404:F404"/>
    <mergeCell ref="A405:F405"/>
    <mergeCell ref="A469:F469"/>
    <mergeCell ref="G467:H467"/>
    <mergeCell ref="A438:F438"/>
    <mergeCell ref="K368:L368"/>
    <mergeCell ref="I401:J401"/>
    <mergeCell ref="A372:F372"/>
    <mergeCell ref="A368:F369"/>
    <mergeCell ref="G368:H368"/>
    <mergeCell ref="A371:F371"/>
    <mergeCell ref="I434:J434"/>
    <mergeCell ref="A401:F402"/>
    <mergeCell ref="M467:M468"/>
    <mergeCell ref="I467:J467"/>
    <mergeCell ref="M401:M402"/>
    <mergeCell ref="A403:F403"/>
    <mergeCell ref="A439:F439"/>
    <mergeCell ref="A434:F435"/>
    <mergeCell ref="G434:H434"/>
    <mergeCell ref="G406:H406"/>
    <mergeCell ref="I406:J406"/>
    <mergeCell ref="K467:L467"/>
    <mergeCell ref="A467:F468"/>
    <mergeCell ref="M434:M435"/>
    <mergeCell ref="K472:L472"/>
    <mergeCell ref="A500:F501"/>
    <mergeCell ref="G500:H500"/>
    <mergeCell ref="K500:L500"/>
    <mergeCell ref="I472:J472"/>
    <mergeCell ref="I500:J500"/>
    <mergeCell ref="A472:F472"/>
    <mergeCell ref="G472:H472"/>
    <mergeCell ref="K406:L406"/>
    <mergeCell ref="A406:F406"/>
    <mergeCell ref="K434:L434"/>
    <mergeCell ref="G439:H439"/>
    <mergeCell ref="K439:L439"/>
    <mergeCell ref="I439:J439"/>
    <mergeCell ref="A436:F436"/>
    <mergeCell ref="A437:F437"/>
    <mergeCell ref="A470:F470"/>
    <mergeCell ref="A471:F471"/>
    <mergeCell ref="M500:M501"/>
    <mergeCell ref="A502:F502"/>
    <mergeCell ref="A503:F503"/>
    <mergeCell ref="A504:F504"/>
    <mergeCell ref="M533:M534"/>
    <mergeCell ref="G505:H505"/>
    <mergeCell ref="K505:L505"/>
    <mergeCell ref="G533:H533"/>
    <mergeCell ref="K533:L533"/>
    <mergeCell ref="I505:J505"/>
    <mergeCell ref="K599:L599"/>
    <mergeCell ref="I599:J599"/>
    <mergeCell ref="G566:H566"/>
    <mergeCell ref="A505:F505"/>
    <mergeCell ref="K538:L538"/>
    <mergeCell ref="A533:F534"/>
    <mergeCell ref="I533:J533"/>
    <mergeCell ref="A537:F537"/>
    <mergeCell ref="A535:F535"/>
    <mergeCell ref="A536:F536"/>
    <mergeCell ref="I538:J538"/>
    <mergeCell ref="A538:F538"/>
    <mergeCell ref="G538:H538"/>
    <mergeCell ref="A635:F635"/>
    <mergeCell ref="A636:F636"/>
    <mergeCell ref="A632:F633"/>
    <mergeCell ref="G632:H632"/>
    <mergeCell ref="G637:H637"/>
    <mergeCell ref="K637:L637"/>
    <mergeCell ref="I637:J637"/>
    <mergeCell ref="A637:F637"/>
    <mergeCell ref="G604:H604"/>
    <mergeCell ref="K604:L604"/>
    <mergeCell ref="A604:F604"/>
    <mergeCell ref="AJ8:AN8"/>
    <mergeCell ref="AJ45:AN45"/>
    <mergeCell ref="M632:M633"/>
    <mergeCell ref="A634:F634"/>
    <mergeCell ref="K632:L632"/>
    <mergeCell ref="I632:J632"/>
    <mergeCell ref="K566:L566"/>
    <mergeCell ref="I604:J604"/>
    <mergeCell ref="A568:F568"/>
    <mergeCell ref="A569:F569"/>
    <mergeCell ref="A570:F570"/>
    <mergeCell ref="A599:F600"/>
    <mergeCell ref="A571:F571"/>
    <mergeCell ref="A601:F601"/>
    <mergeCell ref="A602:F602"/>
    <mergeCell ref="A603:F603"/>
    <mergeCell ref="A566:F567"/>
    <mergeCell ref="M566:M567"/>
    <mergeCell ref="I566:J566"/>
    <mergeCell ref="M599:M600"/>
    <mergeCell ref="G571:H571"/>
    <mergeCell ref="K571:L571"/>
    <mergeCell ref="G599:H599"/>
    <mergeCell ref="I571:J571"/>
  </mergeCells>
  <phoneticPr fontId="6" type="noConversion"/>
  <conditionalFormatting sqref="M803:M828 M44:M69 M77:M102 M110:M135 M143:M168 M176:M201 M209:M234 M242:M267 M275:M300 M308:M333 M341:M366 M374:M399 M407:M432 M440:M465 M473:M498 M506:M531 M539:M564 M572:M597 M605:M630 M638:M663 M671:M696 M704:M729 M737:M762 M770:M795 M12:M38">
    <cfRule type="cellIs" dxfId="52" priority="21" stopIfTrue="1" operator="notEqual">
      <formula>$AB12</formula>
    </cfRule>
  </conditionalFormatting>
  <conditionalFormatting sqref="G572:L597 G803:L828 G44:L69 G77:L102 G110:L135 G143:L168 G176:L201 G209:L234 G242:L267 G275:L300 G308:L333 G341:L366 G374:L399 G407:L432 G440:L465 G473:L498 G506:L531 G539:L564 G605:L630 G770:L795 G638:L663 G671:L696 G704:L729 G737:L762 G12:L38">
    <cfRule type="cellIs" dxfId="51" priority="22" stopIfTrue="1" operator="notEqual">
      <formula>T12</formula>
    </cfRule>
  </conditionalFormatting>
  <conditionalFormatting sqref="AV23">
    <cfRule type="cellIs" dxfId="50" priority="28" stopIfTrue="1" operator="equal">
      <formula>$AT$23</formula>
    </cfRule>
  </conditionalFormatting>
  <conditionalFormatting sqref="E770:E795 E803:E828 E44:E69 E77:E102 E110:E135 E143:E168 E176:E201 E209:E234 E242:E267 E275:E300 E308:E333 E341:E366 E374:E399 E407:E432 E440:E465 E473:E498 E506:E531 E539:E564 E572:E597 E605:E630 E638:E663 E671:E696 E704:E729 E737:E762 E13:E38">
    <cfRule type="cellIs" dxfId="49" priority="25" operator="equal">
      <formula>$O$11</formula>
    </cfRule>
  </conditionalFormatting>
  <conditionalFormatting sqref="G12:J38">
    <cfRule type="cellIs" dxfId="48" priority="13" stopIfTrue="1" operator="notEqual">
      <formula>T12</formula>
    </cfRule>
  </conditionalFormatting>
  <conditionalFormatting sqref="G44:J65">
    <cfRule type="cellIs" dxfId="47" priority="7" stopIfTrue="1" operator="notEqual">
      <formula>T44</formula>
    </cfRule>
  </conditionalFormatting>
  <conditionalFormatting sqref="M1496:M1521 M836:M861 M869:M894 M902:M927 M935:M960 M968:M993 M1001:M1026 M1034:M1059 M1067:M1092 M1100:M1125 M1133:M1158 M1166:M1191 M1199:M1224 M1232:M1257 M1265:M1290 M1298:M1323 M1331:M1356 M1364:M1389 M1397:M1422 M1430:M1455 M1463:M1488">
    <cfRule type="cellIs" dxfId="46" priority="5" stopIfTrue="1" operator="notEqual">
      <formula>$AB836</formula>
    </cfRule>
  </conditionalFormatting>
  <conditionalFormatting sqref="G1265:L1290 G1496:L1521 G836:L861 G869:L894 G902:L927 G935:L960 G968:L993 G1001:L1026 G1034:L1059 G1067:L1092 G1100:L1125 G1133:L1158 G1166:L1191 G1199:L1224 G1232:L1257 G1298:L1323 G1463:L1488 G1331:L1356 G1364:L1389 G1397:L1422 G1430:L1455">
    <cfRule type="cellIs" dxfId="45" priority="8" stopIfTrue="1" operator="notEqual">
      <formula>T836</formula>
    </cfRule>
  </conditionalFormatting>
  <conditionalFormatting sqref="M1628:M1653 M1529:M1554 M1562:M1587 M1595:M1620">
    <cfRule type="cellIs" dxfId="44" priority="4" stopIfTrue="1" operator="notEqual">
      <formula>$AB1529</formula>
    </cfRule>
  </conditionalFormatting>
  <conditionalFormatting sqref="G1628:L1653 G1595:L1620 G1529:L1554 G1562:L1587">
    <cfRule type="cellIs" dxfId="43" priority="3" stopIfTrue="1" operator="notEqual">
      <formula>T1529</formula>
    </cfRule>
  </conditionalFormatting>
  <conditionalFormatting sqref="E1595:E1620 E1628:E1653 E1529:E1554 E1562:E1587">
    <cfRule type="cellIs" dxfId="42" priority="2" operator="equal">
      <formula>$O$11</formula>
    </cfRule>
  </conditionalFormatting>
  <conditionalFormatting sqref="E12">
    <cfRule type="cellIs" dxfId="41" priority="1" stopIfTrue="1" operator="equal">
      <formula>$O$11</formula>
    </cfRule>
  </conditionalFormatting>
  <dataValidations count="2">
    <dataValidation type="list" allowBlank="1" showInputMessage="1" showErrorMessage="1" sqref="AC12:AC38 AC638:AC663 AC671:AC696 AC704:AC729 AC737:AC762 AC770:AC795 AC803:AC828 AC44:AC69 AC77:AC102 AC110:AC135 AC143:AC168 AC176:AC201 AC209:AC234 AC242:AC267 AC275:AC300 AC308:AC333 AC341:AC366 AC374:AC399 AC407:AC432 AC440:AC465 AC473:AC498 AC506:AC531 AC539:AC564 AC572:AC597 AC605:AC630 AC1331:AC1356 AC1364:AC1389 AC1397:AC1422 AC1430:AC1455 AC1463:AC1488 AC1496:AC1521 AC836:AC861 AC869:AC894 AC902:AC927 AC935:AC960 AC968:AC993 AC1001:AC1026 AC1034:AC1059 AC1067:AC1092 AC1100:AC1125 AC1133:AC1158 AC1166:AC1191 AC1199:AC1224 AC1232:AC1257 AC1265:AC1290 AC1298:AC1323 AC1529:AC1554 AC1562:AC1587 AC1595:AC1620 AC1628:AC1653">
      <formula1>$AG$12:$AG$112</formula1>
    </dataValidation>
    <dataValidation type="list" allowBlank="1" showInputMessage="1" showErrorMessage="1" sqref="F12:F38 F803:F828 F737:F762 F704:F729 F671:F696 F638:F663 F605:F630 F572:F597 F539:F564 F506:F531 F473:F498 F440:F465 F407:F432 F374:F399 F341:F366 F308:F333 F275:F300 F242:F267 F209:F234 F176:F201 F143:F168 F110:F135 F77:F102 F44:F69 F770:F795 F1496:F1521 F1430:F1455 F1397:F1422 F1364:F1389 F1331:F1356 F1298:F1323 F1265:F1290 F1232:F1257 F1199:F1224 F1166:F1191 F1133:F1158 F1100:F1125 F1067:F1092 F1034:F1059 F1001:F1026 F968:F993 F935:F960 F902:F927 F869:F894 F836:F861 F1463:F1488 F1628:F1653 F1562:F1587 F1529:F1554 F1595:F1620">
      <formula1>$P$11:$P$111</formula1>
    </dataValidation>
  </dataValidations>
  <pageMargins left="0.19685039370078741" right="0.19685039370078741" top="0.51181102362204722" bottom="0.59055118110236227" header="0.23622047244094491" footer="0.31496062992125984"/>
  <pageSetup paperSize="9" orientation="landscape" horizontalDpi="300" verticalDpi="300" r:id="rId1"/>
  <headerFooter alignWithMargins="0">
    <oddFooter xml:space="preserve">&amp;C&amp;8 1^ NOTA CASSA&amp;R&amp;8Pagina &amp;P </oddFooter>
  </headerFooter>
  <rowBreaks count="2" manualBreakCount="2">
    <brk id="43" max="16383" man="1"/>
    <brk id="76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N532"/>
  <sheetViews>
    <sheetView topLeftCell="A5" zoomScale="110" zoomScaleNormal="110" workbookViewId="0">
      <pane ySplit="6" topLeftCell="A11" activePane="bottomLeft" state="frozen"/>
      <selection activeCell="A5" sqref="A5"/>
      <selection pane="bottomLeft" activeCell="A18" sqref="A18"/>
    </sheetView>
  </sheetViews>
  <sheetFormatPr defaultRowHeight="12.75" x14ac:dyDescent="0.2"/>
  <cols>
    <col min="1" max="1" width="6.7109375" customWidth="1"/>
    <col min="2" max="2" width="46.5703125" customWidth="1"/>
    <col min="3" max="3" width="5.7109375" style="116" customWidth="1"/>
    <col min="4" max="7" width="10.7109375" customWidth="1"/>
    <col min="8" max="8" width="5.42578125" hidden="1" customWidth="1"/>
    <col min="9" max="9" width="7.28515625" hidden="1" customWidth="1"/>
    <col min="10" max="10" width="9.140625" style="418" hidden="1" customWidth="1"/>
    <col min="11" max="11" width="3.7109375" hidden="1" customWidth="1"/>
    <col min="12" max="12" width="5.140625" hidden="1" customWidth="1"/>
  </cols>
  <sheetData>
    <row r="1" spans="1:12" hidden="1" x14ac:dyDescent="0.2"/>
    <row r="2" spans="1:12" hidden="1" x14ac:dyDescent="0.2"/>
    <row r="3" spans="1:12" hidden="1" x14ac:dyDescent="0.2"/>
    <row r="4" spans="1:12" hidden="1" x14ac:dyDescent="0.2"/>
    <row r="5" spans="1:12" ht="38.25" customHeight="1" x14ac:dyDescent="0.2">
      <c r="A5" s="118"/>
      <c r="B5" s="717" t="s">
        <v>315</v>
      </c>
      <c r="C5" s="717"/>
      <c r="D5" s="717"/>
      <c r="E5" s="717"/>
      <c r="F5" s="717"/>
      <c r="G5" s="717"/>
      <c r="H5" s="429"/>
    </row>
    <row r="6" spans="1:12" ht="15" customHeight="1" x14ac:dyDescent="0.2">
      <c r="A6" s="719">
        <f>BIL.PREV.!A2:H2</f>
        <v>0</v>
      </c>
      <c r="B6" s="719"/>
      <c r="C6" s="719"/>
      <c r="D6" s="719"/>
      <c r="E6" s="719"/>
      <c r="F6" s="719"/>
      <c r="G6" s="719"/>
      <c r="H6" s="430"/>
      <c r="L6" s="745" t="s">
        <v>319</v>
      </c>
    </row>
    <row r="7" spans="1:12" ht="16.5" thickBot="1" x14ac:dyDescent="0.3">
      <c r="A7" s="718" t="s">
        <v>324</v>
      </c>
      <c r="B7" s="718"/>
      <c r="C7" s="718"/>
      <c r="D7" s="119" t="s">
        <v>19</v>
      </c>
      <c r="E7" s="120">
        <f>BIL.PREV.!K1</f>
        <v>2020</v>
      </c>
      <c r="F7" s="718"/>
      <c r="G7" s="718"/>
      <c r="H7" s="118"/>
      <c r="L7" s="745"/>
    </row>
    <row r="8" spans="1:12" ht="13.5" customHeight="1" thickTop="1" x14ac:dyDescent="0.2">
      <c r="A8" s="731" t="s">
        <v>5</v>
      </c>
      <c r="B8" s="720" t="s">
        <v>4</v>
      </c>
      <c r="C8" s="728" t="s">
        <v>11</v>
      </c>
      <c r="D8" s="746" t="s">
        <v>316</v>
      </c>
      <c r="E8" s="747"/>
      <c r="F8" s="748"/>
      <c r="G8" s="712" t="s">
        <v>7</v>
      </c>
      <c r="H8" s="490"/>
      <c r="I8" s="749" t="s">
        <v>212</v>
      </c>
      <c r="J8" s="750"/>
      <c r="L8" s="745"/>
    </row>
    <row r="9" spans="1:12" ht="14.25" hidden="1" customHeight="1" thickTop="1" thickBot="1" x14ac:dyDescent="0.25">
      <c r="A9" s="732"/>
      <c r="B9" s="722"/>
      <c r="C9" s="729"/>
      <c r="D9" s="726"/>
      <c r="E9" s="727"/>
      <c r="F9" s="408"/>
      <c r="G9" s="734"/>
      <c r="H9" s="490"/>
      <c r="I9" s="419"/>
      <c r="J9" s="419"/>
      <c r="L9" s="745"/>
    </row>
    <row r="10" spans="1:12" ht="13.5" thickBot="1" x14ac:dyDescent="0.25">
      <c r="A10" s="733"/>
      <c r="B10" s="724"/>
      <c r="C10" s="730"/>
      <c r="D10" s="125" t="s">
        <v>311</v>
      </c>
      <c r="E10" s="125" t="s">
        <v>312</v>
      </c>
      <c r="F10" s="125" t="s">
        <v>313</v>
      </c>
      <c r="G10" s="735"/>
      <c r="H10" s="490"/>
      <c r="I10" s="420" t="s">
        <v>210</v>
      </c>
      <c r="J10" s="420" t="s">
        <v>211</v>
      </c>
      <c r="L10" s="745"/>
    </row>
    <row r="11" spans="1:12" ht="13.5" thickTop="1" x14ac:dyDescent="0.2">
      <c r="A11" s="415"/>
      <c r="B11" s="416"/>
      <c r="C11" s="428"/>
      <c r="D11" s="417"/>
      <c r="E11" s="417"/>
      <c r="F11" s="417"/>
      <c r="G11" s="409" t="str">
        <f>IF(D11&gt;0,D11-E11-F11,"")</f>
        <v/>
      </c>
      <c r="H11" s="491" t="str">
        <f>IF(G11="","",C11)</f>
        <v/>
      </c>
      <c r="I11" s="421" t="s">
        <v>45</v>
      </c>
      <c r="J11" s="422">
        <f>SUMIFS(G$11:G$531,C$11:C$531,"uu30")</f>
        <v>0</v>
      </c>
      <c r="L11" s="419">
        <f>COUNTIFS(H$11:H$531,"=uu30")</f>
        <v>0</v>
      </c>
    </row>
    <row r="12" spans="1:12" x14ac:dyDescent="0.2">
      <c r="A12" s="415"/>
      <c r="B12" s="416"/>
      <c r="C12" s="428"/>
      <c r="D12" s="417"/>
      <c r="E12" s="417"/>
      <c r="F12" s="417"/>
      <c r="G12" s="409" t="str">
        <f t="shared" ref="G12:G75" si="0">IF(D12&gt;0,D12-E12-F12,"")</f>
        <v/>
      </c>
      <c r="H12" s="491" t="str">
        <f t="shared" ref="H12:H75" si="1">IF(G12="","",C12)</f>
        <v/>
      </c>
      <c r="I12" s="421" t="s">
        <v>68</v>
      </c>
      <c r="J12" s="422">
        <f>SUMIFS(G$11:G$531,C$11:C$531,"uu31")</f>
        <v>0</v>
      </c>
      <c r="L12" s="419">
        <f>COUNTIFS(H$11:H$531,"=uu31")</f>
        <v>0</v>
      </c>
    </row>
    <row r="13" spans="1:12" x14ac:dyDescent="0.2">
      <c r="A13" s="415"/>
      <c r="B13" s="416"/>
      <c r="C13" s="428"/>
      <c r="D13" s="417"/>
      <c r="E13" s="417"/>
      <c r="F13" s="417"/>
      <c r="G13" s="409" t="str">
        <f t="shared" si="0"/>
        <v/>
      </c>
      <c r="H13" s="491" t="str">
        <f t="shared" si="1"/>
        <v/>
      </c>
      <c r="I13" s="421" t="s">
        <v>69</v>
      </c>
      <c r="J13" s="422">
        <f>SUMIFS(G$11:G$531,C$11:C$531,"uu32")</f>
        <v>0</v>
      </c>
      <c r="L13" s="419">
        <f>COUNTIFS(H$11:H$531,"=uu32")</f>
        <v>0</v>
      </c>
    </row>
    <row r="14" spans="1:12" x14ac:dyDescent="0.2">
      <c r="A14" s="415"/>
      <c r="B14" s="416"/>
      <c r="C14" s="428"/>
      <c r="D14" s="417"/>
      <c r="E14" s="417"/>
      <c r="F14" s="417"/>
      <c r="G14" s="409" t="str">
        <f t="shared" si="0"/>
        <v/>
      </c>
      <c r="H14" s="491" t="str">
        <f t="shared" si="1"/>
        <v/>
      </c>
      <c r="I14" s="421" t="s">
        <v>70</v>
      </c>
      <c r="J14" s="422">
        <f>SUMIFS(G$11:G$531,C$11:C$531,"uu33")</f>
        <v>0</v>
      </c>
      <c r="L14" s="419">
        <f>COUNTIFS(H$11:H$531,"=uu33")</f>
        <v>0</v>
      </c>
    </row>
    <row r="15" spans="1:12" x14ac:dyDescent="0.2">
      <c r="A15" s="415"/>
      <c r="B15" s="416"/>
      <c r="C15" s="428"/>
      <c r="D15" s="417"/>
      <c r="E15" s="417"/>
      <c r="F15" s="417"/>
      <c r="G15" s="409" t="str">
        <f t="shared" si="0"/>
        <v/>
      </c>
      <c r="H15" s="491" t="str">
        <f t="shared" si="1"/>
        <v/>
      </c>
      <c r="I15" s="421" t="s">
        <v>71</v>
      </c>
      <c r="J15" s="422">
        <f>SUMIFS(G$11:G$531,C$11:C$531,"uu34")</f>
        <v>0</v>
      </c>
      <c r="L15" s="419">
        <f>COUNTIFS(H$11:H$531,"=uu34")</f>
        <v>0</v>
      </c>
    </row>
    <row r="16" spans="1:12" x14ac:dyDescent="0.2">
      <c r="A16" s="415"/>
      <c r="B16" s="416"/>
      <c r="C16" s="428"/>
      <c r="D16" s="417"/>
      <c r="E16" s="417"/>
      <c r="F16" s="417"/>
      <c r="G16" s="409" t="str">
        <f t="shared" si="0"/>
        <v/>
      </c>
      <c r="H16" s="491" t="str">
        <f t="shared" si="1"/>
        <v/>
      </c>
      <c r="I16" s="421" t="s">
        <v>72</v>
      </c>
      <c r="J16" s="422">
        <f>SUMIFS(G$11:G$531,C$11:C$531,"uu35")</f>
        <v>0</v>
      </c>
      <c r="L16" s="419">
        <f>COUNTIFS(H$11:H$531,"=uu35")</f>
        <v>0</v>
      </c>
    </row>
    <row r="17" spans="1:14" x14ac:dyDescent="0.2">
      <c r="A17" s="415"/>
      <c r="B17" s="416"/>
      <c r="C17" s="428"/>
      <c r="D17" s="417"/>
      <c r="E17" s="417"/>
      <c r="F17" s="417"/>
      <c r="G17" s="409" t="str">
        <f t="shared" si="0"/>
        <v/>
      </c>
      <c r="H17" s="491" t="str">
        <f t="shared" si="1"/>
        <v/>
      </c>
      <c r="I17" s="421" t="s">
        <v>73</v>
      </c>
      <c r="J17" s="422">
        <f>SUMIFS(G$11:G$531,C$11:C$531,"uu36")</f>
        <v>0</v>
      </c>
      <c r="L17" s="419">
        <f>COUNTIFS(H$11:H$531,"=uu36")</f>
        <v>0</v>
      </c>
    </row>
    <row r="18" spans="1:14" x14ac:dyDescent="0.2">
      <c r="A18" s="415"/>
      <c r="B18" s="416"/>
      <c r="C18" s="428"/>
      <c r="D18" s="417"/>
      <c r="E18" s="417"/>
      <c r="F18" s="417"/>
      <c r="G18" s="409" t="str">
        <f t="shared" si="0"/>
        <v/>
      </c>
      <c r="H18" s="491" t="str">
        <f t="shared" si="1"/>
        <v/>
      </c>
      <c r="I18" s="421" t="s">
        <v>74</v>
      </c>
      <c r="J18" s="422">
        <f>SUMIFS(G$11:G$531,C$11:C$531,"uu37")</f>
        <v>0</v>
      </c>
      <c r="L18" s="419">
        <f>COUNTIFS(H$11:H$531,"=uu37")</f>
        <v>0</v>
      </c>
    </row>
    <row r="19" spans="1:14" x14ac:dyDescent="0.2">
      <c r="A19" s="415"/>
      <c r="B19" s="416"/>
      <c r="C19" s="428"/>
      <c r="D19" s="417"/>
      <c r="E19" s="417"/>
      <c r="F19" s="417"/>
      <c r="G19" s="409" t="str">
        <f t="shared" si="0"/>
        <v/>
      </c>
      <c r="H19" s="491" t="str">
        <f t="shared" si="1"/>
        <v/>
      </c>
      <c r="I19" s="421" t="s">
        <v>75</v>
      </c>
      <c r="J19" s="422">
        <f>SUMIFS(G$11:G$531,C$11:C$531,"uu38")</f>
        <v>0</v>
      </c>
      <c r="L19" s="419">
        <f>COUNTIFS(H$11:H$531,"=uu38")</f>
        <v>0</v>
      </c>
    </row>
    <row r="20" spans="1:14" x14ac:dyDescent="0.2">
      <c r="A20" s="415"/>
      <c r="B20" s="416"/>
      <c r="C20" s="428"/>
      <c r="D20" s="417"/>
      <c r="E20" s="417"/>
      <c r="F20" s="417"/>
      <c r="G20" s="409" t="str">
        <f t="shared" si="0"/>
        <v/>
      </c>
      <c r="H20" s="491" t="str">
        <f t="shared" si="1"/>
        <v/>
      </c>
      <c r="I20" s="421" t="s">
        <v>76</v>
      </c>
      <c r="J20" s="422">
        <f>SUMIFS(G$11:G$531,C$11:C$531,"uu39")</f>
        <v>0</v>
      </c>
      <c r="L20" s="419">
        <f>COUNTIFS(H$11:H$531,"=uu39")</f>
        <v>0</v>
      </c>
    </row>
    <row r="21" spans="1:14" x14ac:dyDescent="0.2">
      <c r="A21" s="415"/>
      <c r="B21" s="416"/>
      <c r="C21" s="428"/>
      <c r="D21" s="417"/>
      <c r="E21" s="417"/>
      <c r="F21" s="417"/>
      <c r="G21" s="409" t="str">
        <f t="shared" si="0"/>
        <v/>
      </c>
      <c r="H21" s="491" t="str">
        <f t="shared" si="1"/>
        <v/>
      </c>
      <c r="I21" s="421" t="s">
        <v>77</v>
      </c>
      <c r="J21" s="422">
        <f>SUMIFS(G$11:G$531,C$11:C$531,"uu40")</f>
        <v>0</v>
      </c>
      <c r="L21" s="419">
        <f>COUNTIFS(H$11:H$531,"=uu40")</f>
        <v>0</v>
      </c>
    </row>
    <row r="22" spans="1:14" x14ac:dyDescent="0.2">
      <c r="A22" s="415"/>
      <c r="B22" s="416"/>
      <c r="C22" s="428"/>
      <c r="D22" s="417"/>
      <c r="E22" s="417"/>
      <c r="F22" s="417"/>
      <c r="G22" s="409" t="str">
        <f t="shared" si="0"/>
        <v/>
      </c>
      <c r="H22" s="491" t="str">
        <f t="shared" si="1"/>
        <v/>
      </c>
      <c r="I22" s="421" t="s">
        <v>78</v>
      </c>
      <c r="J22" s="422">
        <f>SUMIFS(G$11:G$531,C$11:C$531,"uu41")</f>
        <v>0</v>
      </c>
      <c r="L22" s="419">
        <f>COUNTIFS(H$11:H$531,"=uu41")</f>
        <v>0</v>
      </c>
      <c r="N22" s="144">
        <v>1</v>
      </c>
    </row>
    <row r="23" spans="1:14" x14ac:dyDescent="0.2">
      <c r="A23" s="415"/>
      <c r="B23" s="416"/>
      <c r="C23" s="428"/>
      <c r="D23" s="417"/>
      <c r="E23" s="417"/>
      <c r="F23" s="417"/>
      <c r="G23" s="409" t="str">
        <f t="shared" si="0"/>
        <v/>
      </c>
      <c r="H23" s="491" t="str">
        <f t="shared" si="1"/>
        <v/>
      </c>
      <c r="I23" s="421" t="s">
        <v>79</v>
      </c>
      <c r="J23" s="422">
        <f>SUMIFS(G$11:G$531,C$11:C$531,"uu42")</f>
        <v>0</v>
      </c>
      <c r="L23" s="419">
        <f>COUNTIFS(H$11:H$531,"=uu42")</f>
        <v>0</v>
      </c>
    </row>
    <row r="24" spans="1:14" x14ac:dyDescent="0.2">
      <c r="A24" s="415"/>
      <c r="B24" s="416"/>
      <c r="C24" s="428"/>
      <c r="D24" s="417"/>
      <c r="E24" s="417"/>
      <c r="F24" s="417"/>
      <c r="G24" s="409" t="str">
        <f t="shared" si="0"/>
        <v/>
      </c>
      <c r="H24" s="491" t="str">
        <f t="shared" si="1"/>
        <v/>
      </c>
      <c r="I24" s="421" t="s">
        <v>80</v>
      </c>
      <c r="J24" s="422">
        <f>SUMIFS(G$11:G$531,C$11:C$531,"uu43")</f>
        <v>0</v>
      </c>
      <c r="L24" s="419">
        <f>COUNTIFS(H$11:H$531,"=uu43")</f>
        <v>0</v>
      </c>
    </row>
    <row r="25" spans="1:14" x14ac:dyDescent="0.2">
      <c r="A25" s="415"/>
      <c r="B25" s="416"/>
      <c r="C25" s="428"/>
      <c r="D25" s="417"/>
      <c r="E25" s="417"/>
      <c r="F25" s="417"/>
      <c r="G25" s="409" t="str">
        <f t="shared" si="0"/>
        <v/>
      </c>
      <c r="H25" s="491" t="str">
        <f t="shared" si="1"/>
        <v/>
      </c>
      <c r="I25" s="421" t="s">
        <v>81</v>
      </c>
      <c r="J25" s="422">
        <f>SUMIFS(G$11:G$531,C$11:C$531,"uu44")</f>
        <v>0</v>
      </c>
      <c r="L25" s="419">
        <f>COUNTIFS(H$11:H$531,"=uu44")</f>
        <v>0</v>
      </c>
    </row>
    <row r="26" spans="1:14" x14ac:dyDescent="0.2">
      <c r="A26" s="415"/>
      <c r="B26" s="416"/>
      <c r="C26" s="428"/>
      <c r="D26" s="417"/>
      <c r="E26" s="417"/>
      <c r="F26" s="417"/>
      <c r="G26" s="409" t="str">
        <f t="shared" si="0"/>
        <v/>
      </c>
      <c r="H26" s="491" t="str">
        <f t="shared" si="1"/>
        <v/>
      </c>
      <c r="I26" s="421" t="s">
        <v>82</v>
      </c>
      <c r="J26" s="422">
        <f>SUMIFS(G$11:G$531,C$11:C$531,"uu45")</f>
        <v>0</v>
      </c>
      <c r="L26" s="419">
        <f>COUNTIFS(H$11:H$531,"=uu45")</f>
        <v>0</v>
      </c>
    </row>
    <row r="27" spans="1:14" x14ac:dyDescent="0.2">
      <c r="A27" s="415"/>
      <c r="B27" s="416"/>
      <c r="C27" s="428"/>
      <c r="D27" s="417"/>
      <c r="E27" s="417"/>
      <c r="F27" s="417"/>
      <c r="G27" s="409" t="str">
        <f t="shared" si="0"/>
        <v/>
      </c>
      <c r="H27" s="491" t="str">
        <f t="shared" si="1"/>
        <v/>
      </c>
      <c r="I27" s="421" t="s">
        <v>83</v>
      </c>
      <c r="J27" s="422">
        <f>SUMIFS(G$11:G$531,C$11:C$531,"uu46")</f>
        <v>0</v>
      </c>
      <c r="L27" s="419">
        <f>COUNTIFS(H$11:H$531,"=uu46")</f>
        <v>0</v>
      </c>
    </row>
    <row r="28" spans="1:14" x14ac:dyDescent="0.2">
      <c r="A28" s="415"/>
      <c r="B28" s="416"/>
      <c r="C28" s="428"/>
      <c r="D28" s="417"/>
      <c r="E28" s="417"/>
      <c r="F28" s="417"/>
      <c r="G28" s="409" t="str">
        <f t="shared" si="0"/>
        <v/>
      </c>
      <c r="H28" s="491" t="str">
        <f t="shared" si="1"/>
        <v/>
      </c>
      <c r="I28" s="421" t="s">
        <v>84</v>
      </c>
      <c r="J28" s="422">
        <f>SUMIFS(G$11:G$531,C$11:C$531,"uu47")</f>
        <v>0</v>
      </c>
      <c r="L28" s="419">
        <f>COUNTIFS(H$11:H$531,"=uu47")</f>
        <v>0</v>
      </c>
    </row>
    <row r="29" spans="1:14" x14ac:dyDescent="0.2">
      <c r="A29" s="415"/>
      <c r="B29" s="416"/>
      <c r="C29" s="428"/>
      <c r="D29" s="417"/>
      <c r="E29" s="417"/>
      <c r="F29" s="417"/>
      <c r="G29" s="409" t="str">
        <f t="shared" si="0"/>
        <v/>
      </c>
      <c r="H29" s="491" t="str">
        <f t="shared" si="1"/>
        <v/>
      </c>
      <c r="I29" s="421" t="s">
        <v>85</v>
      </c>
      <c r="J29" s="422">
        <f>SUMIFS(G$11:G$531,C$11:C$531,"uu48")</f>
        <v>0</v>
      </c>
      <c r="L29" s="419">
        <f>COUNTIFS(H$11:H$531,"=uu48")</f>
        <v>0</v>
      </c>
    </row>
    <row r="30" spans="1:14" x14ac:dyDescent="0.2">
      <c r="A30" s="415"/>
      <c r="B30" s="416"/>
      <c r="C30" s="428"/>
      <c r="D30" s="417"/>
      <c r="E30" s="417"/>
      <c r="F30" s="417"/>
      <c r="G30" s="409" t="str">
        <f t="shared" si="0"/>
        <v/>
      </c>
      <c r="H30" s="491" t="str">
        <f t="shared" si="1"/>
        <v/>
      </c>
      <c r="I30" s="421" t="s">
        <v>86</v>
      </c>
      <c r="J30" s="422">
        <f>SUMIFS(G$11:G$531,C$11:C$531,"uu49")</f>
        <v>0</v>
      </c>
      <c r="L30" s="419">
        <f>COUNTIFS(H$11:H$531,"=uu49")</f>
        <v>0</v>
      </c>
    </row>
    <row r="31" spans="1:14" x14ac:dyDescent="0.2">
      <c r="A31" s="415"/>
      <c r="B31" s="416"/>
      <c r="C31" s="428"/>
      <c r="D31" s="417"/>
      <c r="E31" s="417"/>
      <c r="F31" s="417"/>
      <c r="G31" s="409" t="str">
        <f t="shared" si="0"/>
        <v/>
      </c>
      <c r="H31" s="491" t="str">
        <f t="shared" si="1"/>
        <v/>
      </c>
      <c r="I31" s="421" t="s">
        <v>87</v>
      </c>
      <c r="J31" s="422">
        <f>SUMIFS(G$11:G$531,C$11:C$531,"uu50")</f>
        <v>0</v>
      </c>
      <c r="L31" s="419">
        <f>COUNTIFS(H$11:H$531,"=uu50")</f>
        <v>0</v>
      </c>
    </row>
    <row r="32" spans="1:14" x14ac:dyDescent="0.2">
      <c r="A32" s="415"/>
      <c r="B32" s="416"/>
      <c r="C32" s="428"/>
      <c r="D32" s="417"/>
      <c r="E32" s="417"/>
      <c r="F32" s="417"/>
      <c r="G32" s="409" t="str">
        <f t="shared" si="0"/>
        <v/>
      </c>
      <c r="H32" s="491" t="str">
        <f t="shared" si="1"/>
        <v/>
      </c>
      <c r="I32" s="421" t="s">
        <v>88</v>
      </c>
      <c r="J32" s="422">
        <f>SUMIFS(G$11:G$531,C$11:C$531,"uu51")</f>
        <v>0</v>
      </c>
      <c r="L32" s="419">
        <f>COUNTIFS(H$11:H$531,"=uu51")</f>
        <v>0</v>
      </c>
    </row>
    <row r="33" spans="1:12" x14ac:dyDescent="0.2">
      <c r="A33" s="415"/>
      <c r="B33" s="416"/>
      <c r="C33" s="428"/>
      <c r="D33" s="417"/>
      <c r="E33" s="417"/>
      <c r="F33" s="417"/>
      <c r="G33" s="409" t="str">
        <f t="shared" si="0"/>
        <v/>
      </c>
      <c r="H33" s="491" t="str">
        <f t="shared" si="1"/>
        <v/>
      </c>
      <c r="I33" s="421" t="s">
        <v>89</v>
      </c>
      <c r="J33" s="422">
        <f>SUMIFS(G$11:G$531,C$11:C$531,"uu52")</f>
        <v>0</v>
      </c>
      <c r="L33" s="419">
        <f>COUNTIFS(H$11:H$531,"=uu52")</f>
        <v>0</v>
      </c>
    </row>
    <row r="34" spans="1:12" x14ac:dyDescent="0.2">
      <c r="A34" s="415"/>
      <c r="B34" s="416"/>
      <c r="C34" s="428"/>
      <c r="D34" s="417"/>
      <c r="E34" s="417"/>
      <c r="F34" s="417"/>
      <c r="G34" s="409" t="str">
        <f t="shared" si="0"/>
        <v/>
      </c>
      <c r="H34" s="491" t="str">
        <f t="shared" si="1"/>
        <v/>
      </c>
      <c r="I34" s="421" t="s">
        <v>90</v>
      </c>
      <c r="J34" s="422">
        <f>SUMIFS(G$11:G$531,C$11:C$531,"uu53")</f>
        <v>0</v>
      </c>
      <c r="L34" s="419">
        <f>COUNTIFS(H$11:H$531,"=uu53")</f>
        <v>0</v>
      </c>
    </row>
    <row r="35" spans="1:12" x14ac:dyDescent="0.2">
      <c r="A35" s="415"/>
      <c r="B35" s="416"/>
      <c r="C35" s="428"/>
      <c r="D35" s="417"/>
      <c r="E35" s="417"/>
      <c r="F35" s="417"/>
      <c r="G35" s="409" t="str">
        <f t="shared" si="0"/>
        <v/>
      </c>
      <c r="H35" s="491" t="str">
        <f t="shared" si="1"/>
        <v/>
      </c>
      <c r="I35" s="421" t="s">
        <v>91</v>
      </c>
      <c r="J35" s="422">
        <f>SUMIFS(G$11:G$531,C$11:C$531,"uu54")</f>
        <v>0</v>
      </c>
      <c r="L35" s="419">
        <f>COUNTIFS(H$11:H$531,"=uu54")</f>
        <v>0</v>
      </c>
    </row>
    <row r="36" spans="1:12" x14ac:dyDescent="0.2">
      <c r="A36" s="415"/>
      <c r="B36" s="416"/>
      <c r="C36" s="428"/>
      <c r="D36" s="417"/>
      <c r="E36" s="417"/>
      <c r="F36" s="417"/>
      <c r="G36" s="409" t="str">
        <f t="shared" si="0"/>
        <v/>
      </c>
      <c r="H36" s="491" t="str">
        <f t="shared" si="1"/>
        <v/>
      </c>
      <c r="I36" s="421" t="s">
        <v>110</v>
      </c>
      <c r="J36" s="422">
        <f>SUMIFS(G$11:G$531,C$11:C$531,"uu55")</f>
        <v>0</v>
      </c>
      <c r="L36" s="419">
        <f>COUNTIFS(H$11:H$531,"=uu55")</f>
        <v>0</v>
      </c>
    </row>
    <row r="37" spans="1:12" x14ac:dyDescent="0.2">
      <c r="A37" s="415"/>
      <c r="B37" s="416"/>
      <c r="C37" s="428"/>
      <c r="D37" s="417"/>
      <c r="E37" s="417"/>
      <c r="F37" s="417"/>
      <c r="G37" s="409" t="str">
        <f t="shared" si="0"/>
        <v/>
      </c>
      <c r="H37" s="491" t="str">
        <f t="shared" si="1"/>
        <v/>
      </c>
      <c r="I37" s="421" t="s">
        <v>111</v>
      </c>
      <c r="J37" s="422">
        <f>SUMIFS(G$11:G$531,C$11:C$531,"uu56")</f>
        <v>0</v>
      </c>
      <c r="L37" s="419">
        <f>COUNTIFS(H$11:H$531,"=uu56")</f>
        <v>0</v>
      </c>
    </row>
    <row r="38" spans="1:12" x14ac:dyDescent="0.2">
      <c r="A38" s="415"/>
      <c r="B38" s="416"/>
      <c r="C38" s="428"/>
      <c r="D38" s="417"/>
      <c r="E38" s="417"/>
      <c r="F38" s="417"/>
      <c r="G38" s="409" t="str">
        <f t="shared" si="0"/>
        <v/>
      </c>
      <c r="H38" s="491" t="str">
        <f t="shared" si="1"/>
        <v/>
      </c>
      <c r="I38" s="439" t="s">
        <v>112</v>
      </c>
      <c r="J38" s="422">
        <f>SUMIFS(G$11:G$531,C$11:C$531,"uu57")</f>
        <v>0</v>
      </c>
      <c r="L38" s="419">
        <f>COUNTIFS(H$11:H$531,"=uu57")</f>
        <v>0</v>
      </c>
    </row>
    <row r="39" spans="1:12" x14ac:dyDescent="0.2">
      <c r="A39" s="415"/>
      <c r="B39" s="416"/>
      <c r="C39" s="428"/>
      <c r="D39" s="417"/>
      <c r="E39" s="417"/>
      <c r="F39" s="417"/>
      <c r="G39" s="409" t="str">
        <f t="shared" si="0"/>
        <v/>
      </c>
      <c r="H39" s="491" t="str">
        <f t="shared" si="1"/>
        <v/>
      </c>
      <c r="I39" s="439" t="s">
        <v>113</v>
      </c>
      <c r="J39" s="422">
        <f>SUMIFS(G$11:G$531,C$11:C$531,"uu58")</f>
        <v>0</v>
      </c>
      <c r="L39" s="419">
        <f>COUNTIFS(H$11:H$531,"=uu58")</f>
        <v>0</v>
      </c>
    </row>
    <row r="40" spans="1:12" x14ac:dyDescent="0.2">
      <c r="A40" s="415"/>
      <c r="B40" s="416"/>
      <c r="C40" s="428"/>
      <c r="D40" s="417"/>
      <c r="E40" s="417"/>
      <c r="F40" s="417"/>
      <c r="G40" s="409" t="str">
        <f t="shared" si="0"/>
        <v/>
      </c>
      <c r="H40" s="491" t="str">
        <f t="shared" si="1"/>
        <v/>
      </c>
      <c r="I40" s="439" t="s">
        <v>114</v>
      </c>
      <c r="J40" s="422">
        <f>SUMIFS(G$11:G$531,C$11:C$531,"uu59")</f>
        <v>0</v>
      </c>
      <c r="L40" s="419">
        <f>COUNTIFS(H$11:H$531,"=uu59")</f>
        <v>0</v>
      </c>
    </row>
    <row r="41" spans="1:12" x14ac:dyDescent="0.2">
      <c r="A41" s="415"/>
      <c r="B41" s="416"/>
      <c r="C41" s="428"/>
      <c r="D41" s="417"/>
      <c r="E41" s="417"/>
      <c r="F41" s="417"/>
      <c r="G41" s="409" t="str">
        <f t="shared" si="0"/>
        <v/>
      </c>
      <c r="H41" s="491" t="str">
        <f t="shared" si="1"/>
        <v/>
      </c>
      <c r="I41" s="142"/>
    </row>
    <row r="42" spans="1:12" x14ac:dyDescent="0.2">
      <c r="A42" s="415"/>
      <c r="B42" s="416"/>
      <c r="C42" s="428"/>
      <c r="D42" s="417"/>
      <c r="E42" s="417"/>
      <c r="F42" s="417"/>
      <c r="G42" s="409" t="str">
        <f t="shared" si="0"/>
        <v/>
      </c>
      <c r="H42" s="491" t="str">
        <f t="shared" si="1"/>
        <v/>
      </c>
      <c r="I42" s="142"/>
    </row>
    <row r="43" spans="1:12" x14ac:dyDescent="0.2">
      <c r="A43" s="415"/>
      <c r="B43" s="416"/>
      <c r="C43" s="428"/>
      <c r="D43" s="417"/>
      <c r="E43" s="417"/>
      <c r="F43" s="417"/>
      <c r="G43" s="409" t="str">
        <f t="shared" si="0"/>
        <v/>
      </c>
      <c r="H43" s="491" t="str">
        <f t="shared" si="1"/>
        <v/>
      </c>
      <c r="I43" s="142"/>
    </row>
    <row r="44" spans="1:12" x14ac:dyDescent="0.2">
      <c r="A44" s="415"/>
      <c r="B44" s="416"/>
      <c r="C44" s="428"/>
      <c r="D44" s="417"/>
      <c r="E44" s="417"/>
      <c r="F44" s="417"/>
      <c r="G44" s="409" t="str">
        <f t="shared" si="0"/>
        <v/>
      </c>
      <c r="H44" s="491" t="str">
        <f t="shared" si="1"/>
        <v/>
      </c>
      <c r="I44" s="142"/>
    </row>
    <row r="45" spans="1:12" x14ac:dyDescent="0.2">
      <c r="A45" s="415"/>
      <c r="B45" s="416"/>
      <c r="C45" s="428"/>
      <c r="D45" s="417"/>
      <c r="E45" s="417"/>
      <c r="F45" s="417"/>
      <c r="G45" s="409" t="str">
        <f t="shared" si="0"/>
        <v/>
      </c>
      <c r="H45" s="491" t="str">
        <f t="shared" si="1"/>
        <v/>
      </c>
      <c r="I45" s="142"/>
    </row>
    <row r="46" spans="1:12" x14ac:dyDescent="0.2">
      <c r="A46" s="415"/>
      <c r="B46" s="416"/>
      <c r="C46" s="428"/>
      <c r="D46" s="417"/>
      <c r="E46" s="417"/>
      <c r="F46" s="417"/>
      <c r="G46" s="409" t="str">
        <f t="shared" si="0"/>
        <v/>
      </c>
      <c r="H46" s="491" t="str">
        <f t="shared" si="1"/>
        <v/>
      </c>
      <c r="I46" s="142"/>
    </row>
    <row r="47" spans="1:12" x14ac:dyDescent="0.2">
      <c r="A47" s="415"/>
      <c r="B47" s="416"/>
      <c r="C47" s="428"/>
      <c r="D47" s="417"/>
      <c r="E47" s="417"/>
      <c r="F47" s="417"/>
      <c r="G47" s="409" t="str">
        <f t="shared" si="0"/>
        <v/>
      </c>
      <c r="H47" s="491" t="str">
        <f t="shared" si="1"/>
        <v/>
      </c>
      <c r="I47" s="142"/>
    </row>
    <row r="48" spans="1:12" x14ac:dyDescent="0.2">
      <c r="A48" s="415"/>
      <c r="B48" s="416"/>
      <c r="C48" s="428"/>
      <c r="D48" s="417"/>
      <c r="E48" s="417"/>
      <c r="F48" s="417"/>
      <c r="G48" s="409" t="str">
        <f t="shared" si="0"/>
        <v/>
      </c>
      <c r="H48" s="491" t="str">
        <f t="shared" si="1"/>
        <v/>
      </c>
      <c r="I48" s="142"/>
    </row>
    <row r="49" spans="1:9" x14ac:dyDescent="0.2">
      <c r="A49" s="415"/>
      <c r="B49" s="416"/>
      <c r="C49" s="428"/>
      <c r="D49" s="417"/>
      <c r="E49" s="417"/>
      <c r="F49" s="417"/>
      <c r="G49" s="409" t="str">
        <f t="shared" si="0"/>
        <v/>
      </c>
      <c r="H49" s="491" t="str">
        <f t="shared" si="1"/>
        <v/>
      </c>
      <c r="I49" s="142"/>
    </row>
    <row r="50" spans="1:9" x14ac:dyDescent="0.2">
      <c r="A50" s="415"/>
      <c r="B50" s="416"/>
      <c r="C50" s="428"/>
      <c r="D50" s="417"/>
      <c r="E50" s="417"/>
      <c r="F50" s="417"/>
      <c r="G50" s="409" t="str">
        <f t="shared" si="0"/>
        <v/>
      </c>
      <c r="H50" s="491" t="str">
        <f t="shared" si="1"/>
        <v/>
      </c>
      <c r="I50" s="142"/>
    </row>
    <row r="51" spans="1:9" x14ac:dyDescent="0.2">
      <c r="A51" s="415"/>
      <c r="B51" s="416"/>
      <c r="C51" s="428"/>
      <c r="D51" s="417"/>
      <c r="E51" s="417"/>
      <c r="F51" s="417"/>
      <c r="G51" s="409" t="str">
        <f t="shared" si="0"/>
        <v/>
      </c>
      <c r="H51" s="491" t="str">
        <f t="shared" si="1"/>
        <v/>
      </c>
      <c r="I51" s="142"/>
    </row>
    <row r="52" spans="1:9" x14ac:dyDescent="0.2">
      <c r="A52" s="415"/>
      <c r="B52" s="416"/>
      <c r="C52" s="428"/>
      <c r="D52" s="417"/>
      <c r="E52" s="417"/>
      <c r="F52" s="417"/>
      <c r="G52" s="409" t="str">
        <f t="shared" si="0"/>
        <v/>
      </c>
      <c r="H52" s="491" t="str">
        <f t="shared" si="1"/>
        <v/>
      </c>
      <c r="I52" s="142"/>
    </row>
    <row r="53" spans="1:9" x14ac:dyDescent="0.2">
      <c r="A53" s="415"/>
      <c r="B53" s="416"/>
      <c r="C53" s="428"/>
      <c r="D53" s="417"/>
      <c r="E53" s="417"/>
      <c r="F53" s="417"/>
      <c r="G53" s="409" t="str">
        <f t="shared" si="0"/>
        <v/>
      </c>
      <c r="H53" s="491" t="str">
        <f t="shared" si="1"/>
        <v/>
      </c>
      <c r="I53" s="142"/>
    </row>
    <row r="54" spans="1:9" x14ac:dyDescent="0.2">
      <c r="A54" s="415"/>
      <c r="B54" s="416"/>
      <c r="C54" s="428"/>
      <c r="D54" s="417"/>
      <c r="E54" s="417"/>
      <c r="F54" s="417"/>
      <c r="G54" s="409" t="str">
        <f t="shared" si="0"/>
        <v/>
      </c>
      <c r="H54" s="491" t="str">
        <f t="shared" si="1"/>
        <v/>
      </c>
      <c r="I54" s="142"/>
    </row>
    <row r="55" spans="1:9" x14ac:dyDescent="0.2">
      <c r="A55" s="415"/>
      <c r="B55" s="416"/>
      <c r="C55" s="428"/>
      <c r="D55" s="417"/>
      <c r="E55" s="417"/>
      <c r="F55" s="417"/>
      <c r="G55" s="409" t="str">
        <f t="shared" si="0"/>
        <v/>
      </c>
      <c r="H55" s="491" t="str">
        <f t="shared" si="1"/>
        <v/>
      </c>
      <c r="I55" s="142"/>
    </row>
    <row r="56" spans="1:9" x14ac:dyDescent="0.2">
      <c r="A56" s="415"/>
      <c r="B56" s="416"/>
      <c r="C56" s="428"/>
      <c r="D56" s="417"/>
      <c r="E56" s="417"/>
      <c r="F56" s="417"/>
      <c r="G56" s="409" t="str">
        <f t="shared" si="0"/>
        <v/>
      </c>
      <c r="H56" s="491" t="str">
        <f t="shared" si="1"/>
        <v/>
      </c>
      <c r="I56" s="142"/>
    </row>
    <row r="57" spans="1:9" x14ac:dyDescent="0.2">
      <c r="A57" s="415"/>
      <c r="B57" s="416"/>
      <c r="C57" s="428"/>
      <c r="D57" s="417"/>
      <c r="E57" s="417"/>
      <c r="F57" s="417"/>
      <c r="G57" s="409" t="str">
        <f t="shared" si="0"/>
        <v/>
      </c>
      <c r="H57" s="491" t="str">
        <f t="shared" si="1"/>
        <v/>
      </c>
      <c r="I57" s="142"/>
    </row>
    <row r="58" spans="1:9" x14ac:dyDescent="0.2">
      <c r="A58" s="415"/>
      <c r="B58" s="416"/>
      <c r="C58" s="428"/>
      <c r="D58" s="417"/>
      <c r="E58" s="417"/>
      <c r="F58" s="417"/>
      <c r="G58" s="409" t="str">
        <f t="shared" si="0"/>
        <v/>
      </c>
      <c r="H58" s="491" t="str">
        <f t="shared" si="1"/>
        <v/>
      </c>
    </row>
    <row r="59" spans="1:9" x14ac:dyDescent="0.2">
      <c r="A59" s="415"/>
      <c r="B59" s="416"/>
      <c r="C59" s="428"/>
      <c r="D59" s="417"/>
      <c r="E59" s="417"/>
      <c r="F59" s="417"/>
      <c r="G59" s="409" t="str">
        <f t="shared" si="0"/>
        <v/>
      </c>
      <c r="H59" s="491" t="str">
        <f t="shared" si="1"/>
        <v/>
      </c>
    </row>
    <row r="60" spans="1:9" x14ac:dyDescent="0.2">
      <c r="A60" s="415"/>
      <c r="B60" s="416"/>
      <c r="C60" s="428"/>
      <c r="D60" s="417"/>
      <c r="E60" s="417"/>
      <c r="F60" s="417"/>
      <c r="G60" s="409" t="str">
        <f t="shared" si="0"/>
        <v/>
      </c>
      <c r="H60" s="491" t="str">
        <f t="shared" si="1"/>
        <v/>
      </c>
    </row>
    <row r="61" spans="1:9" x14ac:dyDescent="0.2">
      <c r="A61" s="415"/>
      <c r="B61" s="416"/>
      <c r="C61" s="428"/>
      <c r="D61" s="417"/>
      <c r="E61" s="417"/>
      <c r="F61" s="417"/>
      <c r="G61" s="409" t="str">
        <f t="shared" si="0"/>
        <v/>
      </c>
      <c r="H61" s="491" t="str">
        <f t="shared" si="1"/>
        <v/>
      </c>
    </row>
    <row r="62" spans="1:9" x14ac:dyDescent="0.2">
      <c r="A62" s="415"/>
      <c r="B62" s="416"/>
      <c r="C62" s="428"/>
      <c r="D62" s="417"/>
      <c r="E62" s="417"/>
      <c r="F62" s="417"/>
      <c r="G62" s="409" t="str">
        <f t="shared" si="0"/>
        <v/>
      </c>
      <c r="H62" s="491" t="str">
        <f t="shared" si="1"/>
        <v/>
      </c>
    </row>
    <row r="63" spans="1:9" x14ac:dyDescent="0.2">
      <c r="A63" s="415"/>
      <c r="B63" s="416"/>
      <c r="C63" s="428"/>
      <c r="D63" s="417"/>
      <c r="E63" s="417"/>
      <c r="F63" s="417"/>
      <c r="G63" s="409" t="str">
        <f t="shared" si="0"/>
        <v/>
      </c>
      <c r="H63" s="491" t="str">
        <f t="shared" si="1"/>
        <v/>
      </c>
    </row>
    <row r="64" spans="1:9" x14ac:dyDescent="0.2">
      <c r="A64" s="415"/>
      <c r="B64" s="416"/>
      <c r="C64" s="428"/>
      <c r="D64" s="417"/>
      <c r="E64" s="417"/>
      <c r="F64" s="417"/>
      <c r="G64" s="409" t="str">
        <f t="shared" si="0"/>
        <v/>
      </c>
      <c r="H64" s="491" t="str">
        <f t="shared" si="1"/>
        <v/>
      </c>
    </row>
    <row r="65" spans="1:8" x14ac:dyDescent="0.2">
      <c r="A65" s="415"/>
      <c r="B65" s="416"/>
      <c r="C65" s="428"/>
      <c r="D65" s="417"/>
      <c r="E65" s="417"/>
      <c r="F65" s="417"/>
      <c r="G65" s="409" t="str">
        <f t="shared" si="0"/>
        <v/>
      </c>
      <c r="H65" s="491" t="str">
        <f t="shared" si="1"/>
        <v/>
      </c>
    </row>
    <row r="66" spans="1:8" x14ac:dyDescent="0.2">
      <c r="A66" s="415"/>
      <c r="B66" s="416"/>
      <c r="C66" s="428"/>
      <c r="D66" s="417"/>
      <c r="E66" s="417"/>
      <c r="F66" s="417"/>
      <c r="G66" s="409" t="str">
        <f t="shared" si="0"/>
        <v/>
      </c>
      <c r="H66" s="491" t="str">
        <f t="shared" si="1"/>
        <v/>
      </c>
    </row>
    <row r="67" spans="1:8" x14ac:dyDescent="0.2">
      <c r="A67" s="415"/>
      <c r="B67" s="416"/>
      <c r="C67" s="428"/>
      <c r="D67" s="417"/>
      <c r="E67" s="417"/>
      <c r="F67" s="417"/>
      <c r="G67" s="409" t="str">
        <f t="shared" si="0"/>
        <v/>
      </c>
      <c r="H67" s="491" t="str">
        <f t="shared" si="1"/>
        <v/>
      </c>
    </row>
    <row r="68" spans="1:8" x14ac:dyDescent="0.2">
      <c r="A68" s="415"/>
      <c r="B68" s="416"/>
      <c r="C68" s="428"/>
      <c r="D68" s="417"/>
      <c r="E68" s="417"/>
      <c r="F68" s="417"/>
      <c r="G68" s="409" t="str">
        <f t="shared" si="0"/>
        <v/>
      </c>
      <c r="H68" s="491" t="str">
        <f t="shared" si="1"/>
        <v/>
      </c>
    </row>
    <row r="69" spans="1:8" x14ac:dyDescent="0.2">
      <c r="A69" s="415"/>
      <c r="B69" s="416"/>
      <c r="C69" s="428"/>
      <c r="D69" s="417"/>
      <c r="E69" s="417"/>
      <c r="F69" s="417"/>
      <c r="G69" s="409" t="str">
        <f t="shared" si="0"/>
        <v/>
      </c>
      <c r="H69" s="491" t="str">
        <f t="shared" si="1"/>
        <v/>
      </c>
    </row>
    <row r="70" spans="1:8" x14ac:dyDescent="0.2">
      <c r="A70" s="415"/>
      <c r="B70" s="416"/>
      <c r="C70" s="428"/>
      <c r="D70" s="417"/>
      <c r="E70" s="417"/>
      <c r="F70" s="417"/>
      <c r="G70" s="409" t="str">
        <f t="shared" si="0"/>
        <v/>
      </c>
      <c r="H70" s="491" t="str">
        <f t="shared" si="1"/>
        <v/>
      </c>
    </row>
    <row r="71" spans="1:8" x14ac:dyDescent="0.2">
      <c r="A71" s="415"/>
      <c r="B71" s="416"/>
      <c r="C71" s="428"/>
      <c r="D71" s="417"/>
      <c r="E71" s="417"/>
      <c r="F71" s="417"/>
      <c r="G71" s="409" t="str">
        <f t="shared" si="0"/>
        <v/>
      </c>
      <c r="H71" s="491" t="str">
        <f t="shared" si="1"/>
        <v/>
      </c>
    </row>
    <row r="72" spans="1:8" x14ac:dyDescent="0.2">
      <c r="A72" s="415"/>
      <c r="B72" s="416"/>
      <c r="C72" s="428"/>
      <c r="D72" s="417"/>
      <c r="E72" s="417"/>
      <c r="F72" s="417"/>
      <c r="G72" s="409" t="str">
        <f t="shared" si="0"/>
        <v/>
      </c>
      <c r="H72" s="491" t="str">
        <f t="shared" si="1"/>
        <v/>
      </c>
    </row>
    <row r="73" spans="1:8" x14ac:dyDescent="0.2">
      <c r="A73" s="415"/>
      <c r="B73" s="416"/>
      <c r="C73" s="428"/>
      <c r="D73" s="417"/>
      <c r="E73" s="417"/>
      <c r="F73" s="417"/>
      <c r="G73" s="409" t="str">
        <f t="shared" si="0"/>
        <v/>
      </c>
      <c r="H73" s="491" t="str">
        <f t="shared" si="1"/>
        <v/>
      </c>
    </row>
    <row r="74" spans="1:8" x14ac:dyDescent="0.2">
      <c r="A74" s="415"/>
      <c r="B74" s="416"/>
      <c r="C74" s="428"/>
      <c r="D74" s="417"/>
      <c r="E74" s="417"/>
      <c r="F74" s="417"/>
      <c r="G74" s="409" t="str">
        <f t="shared" si="0"/>
        <v/>
      </c>
      <c r="H74" s="491" t="str">
        <f t="shared" si="1"/>
        <v/>
      </c>
    </row>
    <row r="75" spans="1:8" x14ac:dyDescent="0.2">
      <c r="A75" s="415"/>
      <c r="B75" s="416"/>
      <c r="C75" s="428"/>
      <c r="D75" s="417"/>
      <c r="E75" s="417"/>
      <c r="F75" s="417"/>
      <c r="G75" s="409" t="str">
        <f t="shared" si="0"/>
        <v/>
      </c>
      <c r="H75" s="491" t="str">
        <f t="shared" si="1"/>
        <v/>
      </c>
    </row>
    <row r="76" spans="1:8" x14ac:dyDescent="0.2">
      <c r="A76" s="415"/>
      <c r="B76" s="416"/>
      <c r="C76" s="428"/>
      <c r="D76" s="417"/>
      <c r="E76" s="417"/>
      <c r="F76" s="417"/>
      <c r="G76" s="409" t="str">
        <f t="shared" ref="G76:G139" si="2">IF(D76&gt;0,D76-E76-F76,"")</f>
        <v/>
      </c>
      <c r="H76" s="491" t="str">
        <f t="shared" ref="H76:H139" si="3">IF(G76="","",C76)</f>
        <v/>
      </c>
    </row>
    <row r="77" spans="1:8" x14ac:dyDescent="0.2">
      <c r="A77" s="415"/>
      <c r="B77" s="416"/>
      <c r="C77" s="428"/>
      <c r="D77" s="417"/>
      <c r="E77" s="417"/>
      <c r="F77" s="417"/>
      <c r="G77" s="409" t="str">
        <f t="shared" si="2"/>
        <v/>
      </c>
      <c r="H77" s="491" t="str">
        <f t="shared" si="3"/>
        <v/>
      </c>
    </row>
    <row r="78" spans="1:8" x14ac:dyDescent="0.2">
      <c r="A78" s="415"/>
      <c r="B78" s="416"/>
      <c r="C78" s="428"/>
      <c r="D78" s="417"/>
      <c r="E78" s="417"/>
      <c r="F78" s="417"/>
      <c r="G78" s="409" t="str">
        <f t="shared" si="2"/>
        <v/>
      </c>
      <c r="H78" s="491" t="str">
        <f t="shared" si="3"/>
        <v/>
      </c>
    </row>
    <row r="79" spans="1:8" x14ac:dyDescent="0.2">
      <c r="A79" s="415"/>
      <c r="B79" s="416"/>
      <c r="C79" s="428"/>
      <c r="D79" s="417"/>
      <c r="E79" s="417"/>
      <c r="F79" s="417"/>
      <c r="G79" s="409" t="str">
        <f t="shared" si="2"/>
        <v/>
      </c>
      <c r="H79" s="491" t="str">
        <f t="shared" si="3"/>
        <v/>
      </c>
    </row>
    <row r="80" spans="1:8" x14ac:dyDescent="0.2">
      <c r="A80" s="415"/>
      <c r="B80" s="416"/>
      <c r="C80" s="428"/>
      <c r="D80" s="417"/>
      <c r="E80" s="417"/>
      <c r="F80" s="417"/>
      <c r="G80" s="409" t="str">
        <f t="shared" si="2"/>
        <v/>
      </c>
      <c r="H80" s="491" t="str">
        <f t="shared" si="3"/>
        <v/>
      </c>
    </row>
    <row r="81" spans="1:8" x14ac:dyDescent="0.2">
      <c r="A81" s="415"/>
      <c r="B81" s="416"/>
      <c r="C81" s="428"/>
      <c r="D81" s="417"/>
      <c r="E81" s="417"/>
      <c r="F81" s="417"/>
      <c r="G81" s="409" t="str">
        <f t="shared" si="2"/>
        <v/>
      </c>
      <c r="H81" s="491" t="str">
        <f t="shared" si="3"/>
        <v/>
      </c>
    </row>
    <row r="82" spans="1:8" x14ac:dyDescent="0.2">
      <c r="A82" s="415"/>
      <c r="B82" s="416"/>
      <c r="C82" s="428"/>
      <c r="D82" s="417"/>
      <c r="E82" s="417"/>
      <c r="F82" s="417"/>
      <c r="G82" s="409" t="str">
        <f t="shared" si="2"/>
        <v/>
      </c>
      <c r="H82" s="491" t="str">
        <f t="shared" si="3"/>
        <v/>
      </c>
    </row>
    <row r="83" spans="1:8" x14ac:dyDescent="0.2">
      <c r="A83" s="415"/>
      <c r="B83" s="416"/>
      <c r="C83" s="428"/>
      <c r="D83" s="417"/>
      <c r="E83" s="417"/>
      <c r="F83" s="417"/>
      <c r="G83" s="409" t="str">
        <f t="shared" si="2"/>
        <v/>
      </c>
      <c r="H83" s="491" t="str">
        <f t="shared" si="3"/>
        <v/>
      </c>
    </row>
    <row r="84" spans="1:8" x14ac:dyDescent="0.2">
      <c r="A84" s="415"/>
      <c r="B84" s="416"/>
      <c r="C84" s="428"/>
      <c r="D84" s="417"/>
      <c r="E84" s="417"/>
      <c r="F84" s="417"/>
      <c r="G84" s="409" t="str">
        <f t="shared" si="2"/>
        <v/>
      </c>
      <c r="H84" s="491" t="str">
        <f t="shared" si="3"/>
        <v/>
      </c>
    </row>
    <row r="85" spans="1:8" x14ac:dyDescent="0.2">
      <c r="A85" s="415"/>
      <c r="B85" s="416"/>
      <c r="C85" s="428"/>
      <c r="D85" s="417"/>
      <c r="E85" s="417"/>
      <c r="F85" s="417"/>
      <c r="G85" s="409" t="str">
        <f t="shared" si="2"/>
        <v/>
      </c>
      <c r="H85" s="491" t="str">
        <f t="shared" si="3"/>
        <v/>
      </c>
    </row>
    <row r="86" spans="1:8" x14ac:dyDescent="0.2">
      <c r="A86" s="415"/>
      <c r="B86" s="416"/>
      <c r="C86" s="428"/>
      <c r="D86" s="417"/>
      <c r="E86" s="417"/>
      <c r="F86" s="417"/>
      <c r="G86" s="409" t="str">
        <f t="shared" si="2"/>
        <v/>
      </c>
      <c r="H86" s="491" t="str">
        <f t="shared" si="3"/>
        <v/>
      </c>
    </row>
    <row r="87" spans="1:8" x14ac:dyDescent="0.2">
      <c r="A87" s="415"/>
      <c r="B87" s="416"/>
      <c r="C87" s="428"/>
      <c r="D87" s="417"/>
      <c r="E87" s="417"/>
      <c r="F87" s="417"/>
      <c r="G87" s="409" t="str">
        <f t="shared" si="2"/>
        <v/>
      </c>
      <c r="H87" s="491" t="str">
        <f t="shared" si="3"/>
        <v/>
      </c>
    </row>
    <row r="88" spans="1:8" x14ac:dyDescent="0.2">
      <c r="A88" s="415"/>
      <c r="B88" s="416"/>
      <c r="C88" s="428"/>
      <c r="D88" s="417"/>
      <c r="E88" s="417"/>
      <c r="F88" s="417"/>
      <c r="G88" s="409" t="str">
        <f t="shared" si="2"/>
        <v/>
      </c>
      <c r="H88" s="491" t="str">
        <f t="shared" si="3"/>
        <v/>
      </c>
    </row>
    <row r="89" spans="1:8" x14ac:dyDescent="0.2">
      <c r="A89" s="415"/>
      <c r="B89" s="416"/>
      <c r="C89" s="428"/>
      <c r="D89" s="417"/>
      <c r="E89" s="417"/>
      <c r="F89" s="417"/>
      <c r="G89" s="409" t="str">
        <f t="shared" si="2"/>
        <v/>
      </c>
      <c r="H89" s="491" t="str">
        <f t="shared" si="3"/>
        <v/>
      </c>
    </row>
    <row r="90" spans="1:8" x14ac:dyDescent="0.2">
      <c r="A90" s="415"/>
      <c r="B90" s="416"/>
      <c r="C90" s="428"/>
      <c r="D90" s="417"/>
      <c r="E90" s="417"/>
      <c r="F90" s="417"/>
      <c r="G90" s="409" t="str">
        <f t="shared" si="2"/>
        <v/>
      </c>
      <c r="H90" s="491" t="str">
        <f t="shared" si="3"/>
        <v/>
      </c>
    </row>
    <row r="91" spans="1:8" x14ac:dyDescent="0.2">
      <c r="A91" s="415"/>
      <c r="B91" s="416"/>
      <c r="C91" s="428"/>
      <c r="D91" s="417"/>
      <c r="E91" s="417"/>
      <c r="F91" s="417"/>
      <c r="G91" s="409" t="str">
        <f t="shared" si="2"/>
        <v/>
      </c>
      <c r="H91" s="491" t="str">
        <f t="shared" si="3"/>
        <v/>
      </c>
    </row>
    <row r="92" spans="1:8" x14ac:dyDescent="0.2">
      <c r="A92" s="415"/>
      <c r="B92" s="416"/>
      <c r="C92" s="428"/>
      <c r="D92" s="417"/>
      <c r="E92" s="417"/>
      <c r="F92" s="417"/>
      <c r="G92" s="409" t="str">
        <f t="shared" si="2"/>
        <v/>
      </c>
      <c r="H92" s="491" t="str">
        <f t="shared" si="3"/>
        <v/>
      </c>
    </row>
    <row r="93" spans="1:8" x14ac:dyDescent="0.2">
      <c r="A93" s="415"/>
      <c r="B93" s="416"/>
      <c r="C93" s="428"/>
      <c r="D93" s="417"/>
      <c r="E93" s="417"/>
      <c r="F93" s="417"/>
      <c r="G93" s="409" t="str">
        <f t="shared" si="2"/>
        <v/>
      </c>
      <c r="H93" s="491" t="str">
        <f t="shared" si="3"/>
        <v/>
      </c>
    </row>
    <row r="94" spans="1:8" x14ac:dyDescent="0.2">
      <c r="A94" s="415"/>
      <c r="B94" s="416"/>
      <c r="C94" s="428"/>
      <c r="D94" s="417"/>
      <c r="E94" s="417"/>
      <c r="F94" s="417"/>
      <c r="G94" s="409" t="str">
        <f t="shared" si="2"/>
        <v/>
      </c>
      <c r="H94" s="491" t="str">
        <f t="shared" si="3"/>
        <v/>
      </c>
    </row>
    <row r="95" spans="1:8" x14ac:dyDescent="0.2">
      <c r="A95" s="415"/>
      <c r="B95" s="416"/>
      <c r="C95" s="428"/>
      <c r="D95" s="417"/>
      <c r="E95" s="417"/>
      <c r="F95" s="417"/>
      <c r="G95" s="409" t="str">
        <f t="shared" si="2"/>
        <v/>
      </c>
      <c r="H95" s="491" t="str">
        <f t="shared" si="3"/>
        <v/>
      </c>
    </row>
    <row r="96" spans="1:8" x14ac:dyDescent="0.2">
      <c r="A96" s="415"/>
      <c r="B96" s="416"/>
      <c r="C96" s="428"/>
      <c r="D96" s="417"/>
      <c r="E96" s="417"/>
      <c r="F96" s="417"/>
      <c r="G96" s="409" t="str">
        <f t="shared" si="2"/>
        <v/>
      </c>
      <c r="H96" s="491" t="str">
        <f t="shared" si="3"/>
        <v/>
      </c>
    </row>
    <row r="97" spans="1:8" x14ac:dyDescent="0.2">
      <c r="A97" s="415"/>
      <c r="B97" s="416"/>
      <c r="C97" s="428"/>
      <c r="D97" s="417"/>
      <c r="E97" s="417"/>
      <c r="F97" s="417"/>
      <c r="G97" s="409" t="str">
        <f t="shared" si="2"/>
        <v/>
      </c>
      <c r="H97" s="491" t="str">
        <f t="shared" si="3"/>
        <v/>
      </c>
    </row>
    <row r="98" spans="1:8" x14ac:dyDescent="0.2">
      <c r="A98" s="415"/>
      <c r="B98" s="416"/>
      <c r="C98" s="428"/>
      <c r="D98" s="417"/>
      <c r="E98" s="417"/>
      <c r="F98" s="417"/>
      <c r="G98" s="409" t="str">
        <f t="shared" si="2"/>
        <v/>
      </c>
      <c r="H98" s="491" t="str">
        <f t="shared" si="3"/>
        <v/>
      </c>
    </row>
    <row r="99" spans="1:8" x14ac:dyDescent="0.2">
      <c r="A99" s="415"/>
      <c r="B99" s="416"/>
      <c r="C99" s="428"/>
      <c r="D99" s="417"/>
      <c r="E99" s="417"/>
      <c r="F99" s="417"/>
      <c r="G99" s="409" t="str">
        <f t="shared" si="2"/>
        <v/>
      </c>
      <c r="H99" s="491" t="str">
        <f t="shared" si="3"/>
        <v/>
      </c>
    </row>
    <row r="100" spans="1:8" x14ac:dyDescent="0.2">
      <c r="A100" s="415"/>
      <c r="B100" s="416"/>
      <c r="C100" s="428"/>
      <c r="D100" s="417"/>
      <c r="E100" s="417"/>
      <c r="F100" s="417"/>
      <c r="G100" s="409" t="str">
        <f t="shared" si="2"/>
        <v/>
      </c>
      <c r="H100" s="491" t="str">
        <f t="shared" si="3"/>
        <v/>
      </c>
    </row>
    <row r="101" spans="1:8" x14ac:dyDescent="0.2">
      <c r="A101" s="415"/>
      <c r="B101" s="416"/>
      <c r="C101" s="428"/>
      <c r="D101" s="417"/>
      <c r="E101" s="417"/>
      <c r="F101" s="417"/>
      <c r="G101" s="409" t="str">
        <f t="shared" si="2"/>
        <v/>
      </c>
      <c r="H101" s="491" t="str">
        <f t="shared" si="3"/>
        <v/>
      </c>
    </row>
    <row r="102" spans="1:8" x14ac:dyDescent="0.2">
      <c r="A102" s="415"/>
      <c r="B102" s="416"/>
      <c r="C102" s="428"/>
      <c r="D102" s="417"/>
      <c r="E102" s="417"/>
      <c r="F102" s="417"/>
      <c r="G102" s="409" t="str">
        <f t="shared" si="2"/>
        <v/>
      </c>
      <c r="H102" s="491" t="str">
        <f t="shared" si="3"/>
        <v/>
      </c>
    </row>
    <row r="103" spans="1:8" x14ac:dyDescent="0.2">
      <c r="A103" s="415"/>
      <c r="B103" s="416"/>
      <c r="C103" s="428"/>
      <c r="D103" s="417"/>
      <c r="E103" s="417"/>
      <c r="F103" s="417"/>
      <c r="G103" s="409" t="str">
        <f t="shared" si="2"/>
        <v/>
      </c>
      <c r="H103" s="491" t="str">
        <f t="shared" si="3"/>
        <v/>
      </c>
    </row>
    <row r="104" spans="1:8" x14ac:dyDescent="0.2">
      <c r="A104" s="415"/>
      <c r="B104" s="416"/>
      <c r="C104" s="428"/>
      <c r="D104" s="417"/>
      <c r="E104" s="417"/>
      <c r="F104" s="417"/>
      <c r="G104" s="409" t="str">
        <f t="shared" si="2"/>
        <v/>
      </c>
      <c r="H104" s="491" t="str">
        <f t="shared" si="3"/>
        <v/>
      </c>
    </row>
    <row r="105" spans="1:8" x14ac:dyDescent="0.2">
      <c r="A105" s="415"/>
      <c r="B105" s="416"/>
      <c r="C105" s="428"/>
      <c r="D105" s="417"/>
      <c r="E105" s="417"/>
      <c r="F105" s="417"/>
      <c r="G105" s="409" t="str">
        <f t="shared" si="2"/>
        <v/>
      </c>
      <c r="H105" s="491" t="str">
        <f t="shared" si="3"/>
        <v/>
      </c>
    </row>
    <row r="106" spans="1:8" x14ac:dyDescent="0.2">
      <c r="A106" s="415"/>
      <c r="B106" s="416"/>
      <c r="C106" s="428"/>
      <c r="D106" s="417"/>
      <c r="E106" s="417"/>
      <c r="F106" s="417"/>
      <c r="G106" s="409" t="str">
        <f t="shared" si="2"/>
        <v/>
      </c>
      <c r="H106" s="491" t="str">
        <f t="shared" si="3"/>
        <v/>
      </c>
    </row>
    <row r="107" spans="1:8" x14ac:dyDescent="0.2">
      <c r="A107" s="415"/>
      <c r="B107" s="416"/>
      <c r="C107" s="428"/>
      <c r="D107" s="417"/>
      <c r="E107" s="417"/>
      <c r="F107" s="417"/>
      <c r="G107" s="409" t="str">
        <f t="shared" si="2"/>
        <v/>
      </c>
      <c r="H107" s="491" t="str">
        <f t="shared" si="3"/>
        <v/>
      </c>
    </row>
    <row r="108" spans="1:8" x14ac:dyDescent="0.2">
      <c r="A108" s="415"/>
      <c r="B108" s="416"/>
      <c r="C108" s="428"/>
      <c r="D108" s="417"/>
      <c r="E108" s="417"/>
      <c r="F108" s="417"/>
      <c r="G108" s="409" t="str">
        <f t="shared" si="2"/>
        <v/>
      </c>
      <c r="H108" s="491" t="str">
        <f t="shared" si="3"/>
        <v/>
      </c>
    </row>
    <row r="109" spans="1:8" x14ac:dyDescent="0.2">
      <c r="A109" s="415"/>
      <c r="B109" s="416"/>
      <c r="C109" s="428"/>
      <c r="D109" s="417"/>
      <c r="E109" s="417"/>
      <c r="F109" s="417"/>
      <c r="G109" s="409" t="str">
        <f t="shared" si="2"/>
        <v/>
      </c>
      <c r="H109" s="491" t="str">
        <f t="shared" si="3"/>
        <v/>
      </c>
    </row>
    <row r="110" spans="1:8" x14ac:dyDescent="0.2">
      <c r="A110" s="415"/>
      <c r="B110" s="416"/>
      <c r="C110" s="428"/>
      <c r="D110" s="417"/>
      <c r="E110" s="417"/>
      <c r="F110" s="417"/>
      <c r="G110" s="409" t="str">
        <f t="shared" si="2"/>
        <v/>
      </c>
      <c r="H110" s="491" t="str">
        <f t="shared" si="3"/>
        <v/>
      </c>
    </row>
    <row r="111" spans="1:8" x14ac:dyDescent="0.2">
      <c r="A111" s="415"/>
      <c r="B111" s="416"/>
      <c r="C111" s="428"/>
      <c r="D111" s="417"/>
      <c r="E111" s="417"/>
      <c r="F111" s="417"/>
      <c r="G111" s="409" t="str">
        <f t="shared" si="2"/>
        <v/>
      </c>
      <c r="H111" s="491" t="str">
        <f t="shared" si="3"/>
        <v/>
      </c>
    </row>
    <row r="112" spans="1:8" x14ac:dyDescent="0.2">
      <c r="A112" s="415"/>
      <c r="B112" s="416"/>
      <c r="C112" s="428"/>
      <c r="D112" s="417"/>
      <c r="E112" s="417"/>
      <c r="F112" s="417"/>
      <c r="G112" s="409" t="str">
        <f t="shared" si="2"/>
        <v/>
      </c>
      <c r="H112" s="491" t="str">
        <f t="shared" si="3"/>
        <v/>
      </c>
    </row>
    <row r="113" spans="1:8" x14ac:dyDescent="0.2">
      <c r="A113" s="415"/>
      <c r="B113" s="416"/>
      <c r="C113" s="428"/>
      <c r="D113" s="417"/>
      <c r="E113" s="417"/>
      <c r="F113" s="417"/>
      <c r="G113" s="409" t="str">
        <f t="shared" si="2"/>
        <v/>
      </c>
      <c r="H113" s="491" t="str">
        <f t="shared" si="3"/>
        <v/>
      </c>
    </row>
    <row r="114" spans="1:8" x14ac:dyDescent="0.2">
      <c r="A114" s="415"/>
      <c r="B114" s="416"/>
      <c r="C114" s="428"/>
      <c r="D114" s="417"/>
      <c r="E114" s="417"/>
      <c r="F114" s="417"/>
      <c r="G114" s="409" t="str">
        <f t="shared" si="2"/>
        <v/>
      </c>
      <c r="H114" s="491" t="str">
        <f t="shared" si="3"/>
        <v/>
      </c>
    </row>
    <row r="115" spans="1:8" x14ac:dyDescent="0.2">
      <c r="A115" s="415"/>
      <c r="B115" s="416"/>
      <c r="C115" s="428"/>
      <c r="D115" s="417"/>
      <c r="E115" s="417"/>
      <c r="F115" s="417"/>
      <c r="G115" s="409" t="str">
        <f t="shared" si="2"/>
        <v/>
      </c>
      <c r="H115" s="491" t="str">
        <f t="shared" si="3"/>
        <v/>
      </c>
    </row>
    <row r="116" spans="1:8" x14ac:dyDescent="0.2">
      <c r="A116" s="415"/>
      <c r="B116" s="416"/>
      <c r="C116" s="428"/>
      <c r="D116" s="417"/>
      <c r="E116" s="417"/>
      <c r="F116" s="417"/>
      <c r="G116" s="409" t="str">
        <f t="shared" si="2"/>
        <v/>
      </c>
      <c r="H116" s="491" t="str">
        <f t="shared" si="3"/>
        <v/>
      </c>
    </row>
    <row r="117" spans="1:8" x14ac:dyDescent="0.2">
      <c r="A117" s="415"/>
      <c r="B117" s="416"/>
      <c r="C117" s="428"/>
      <c r="D117" s="417"/>
      <c r="E117" s="417"/>
      <c r="F117" s="417"/>
      <c r="G117" s="409" t="str">
        <f t="shared" si="2"/>
        <v/>
      </c>
      <c r="H117" s="491" t="str">
        <f t="shared" si="3"/>
        <v/>
      </c>
    </row>
    <row r="118" spans="1:8" x14ac:dyDescent="0.2">
      <c r="A118" s="415"/>
      <c r="B118" s="416"/>
      <c r="C118" s="428"/>
      <c r="D118" s="417"/>
      <c r="E118" s="417"/>
      <c r="F118" s="417"/>
      <c r="G118" s="409" t="str">
        <f t="shared" si="2"/>
        <v/>
      </c>
      <c r="H118" s="491" t="str">
        <f t="shared" si="3"/>
        <v/>
      </c>
    </row>
    <row r="119" spans="1:8" x14ac:dyDescent="0.2">
      <c r="A119" s="415"/>
      <c r="B119" s="416"/>
      <c r="C119" s="428"/>
      <c r="D119" s="417"/>
      <c r="E119" s="417"/>
      <c r="F119" s="417"/>
      <c r="G119" s="409" t="str">
        <f t="shared" si="2"/>
        <v/>
      </c>
      <c r="H119" s="491" t="str">
        <f t="shared" si="3"/>
        <v/>
      </c>
    </row>
    <row r="120" spans="1:8" x14ac:dyDescent="0.2">
      <c r="A120" s="415"/>
      <c r="B120" s="416"/>
      <c r="C120" s="428"/>
      <c r="D120" s="417"/>
      <c r="E120" s="417"/>
      <c r="F120" s="417"/>
      <c r="G120" s="409" t="str">
        <f t="shared" si="2"/>
        <v/>
      </c>
      <c r="H120" s="491" t="str">
        <f t="shared" si="3"/>
        <v/>
      </c>
    </row>
    <row r="121" spans="1:8" x14ac:dyDescent="0.2">
      <c r="A121" s="415"/>
      <c r="B121" s="416"/>
      <c r="C121" s="428"/>
      <c r="D121" s="417"/>
      <c r="E121" s="417"/>
      <c r="F121" s="417"/>
      <c r="G121" s="409" t="str">
        <f t="shared" si="2"/>
        <v/>
      </c>
      <c r="H121" s="491" t="str">
        <f t="shared" si="3"/>
        <v/>
      </c>
    </row>
    <row r="122" spans="1:8" x14ac:dyDescent="0.2">
      <c r="A122" s="415"/>
      <c r="B122" s="416"/>
      <c r="C122" s="428"/>
      <c r="D122" s="417"/>
      <c r="E122" s="417"/>
      <c r="F122" s="417"/>
      <c r="G122" s="409" t="str">
        <f t="shared" si="2"/>
        <v/>
      </c>
      <c r="H122" s="491" t="str">
        <f t="shared" si="3"/>
        <v/>
      </c>
    </row>
    <row r="123" spans="1:8" x14ac:dyDescent="0.2">
      <c r="A123" s="415"/>
      <c r="B123" s="416"/>
      <c r="C123" s="428"/>
      <c r="D123" s="417"/>
      <c r="E123" s="417"/>
      <c r="F123" s="417"/>
      <c r="G123" s="409" t="str">
        <f t="shared" si="2"/>
        <v/>
      </c>
      <c r="H123" s="491" t="str">
        <f t="shared" si="3"/>
        <v/>
      </c>
    </row>
    <row r="124" spans="1:8" x14ac:dyDescent="0.2">
      <c r="A124" s="415"/>
      <c r="B124" s="416"/>
      <c r="C124" s="428"/>
      <c r="D124" s="417"/>
      <c r="E124" s="417"/>
      <c r="F124" s="417"/>
      <c r="G124" s="409" t="str">
        <f t="shared" si="2"/>
        <v/>
      </c>
      <c r="H124" s="491" t="str">
        <f t="shared" si="3"/>
        <v/>
      </c>
    </row>
    <row r="125" spans="1:8" x14ac:dyDescent="0.2">
      <c r="A125" s="415"/>
      <c r="B125" s="416"/>
      <c r="C125" s="428"/>
      <c r="D125" s="417"/>
      <c r="E125" s="417"/>
      <c r="F125" s="417"/>
      <c r="G125" s="409" t="str">
        <f t="shared" si="2"/>
        <v/>
      </c>
      <c r="H125" s="491" t="str">
        <f t="shared" si="3"/>
        <v/>
      </c>
    </row>
    <row r="126" spans="1:8" x14ac:dyDescent="0.2">
      <c r="A126" s="415"/>
      <c r="B126" s="416"/>
      <c r="C126" s="428"/>
      <c r="D126" s="417"/>
      <c r="E126" s="417"/>
      <c r="F126" s="417"/>
      <c r="G126" s="409" t="str">
        <f t="shared" si="2"/>
        <v/>
      </c>
      <c r="H126" s="491" t="str">
        <f t="shared" si="3"/>
        <v/>
      </c>
    </row>
    <row r="127" spans="1:8" x14ac:dyDescent="0.2">
      <c r="A127" s="415"/>
      <c r="B127" s="416"/>
      <c r="C127" s="428"/>
      <c r="D127" s="417"/>
      <c r="E127" s="417"/>
      <c r="F127" s="417"/>
      <c r="G127" s="409" t="str">
        <f t="shared" si="2"/>
        <v/>
      </c>
      <c r="H127" s="491" t="str">
        <f t="shared" si="3"/>
        <v/>
      </c>
    </row>
    <row r="128" spans="1:8" x14ac:dyDescent="0.2">
      <c r="A128" s="415"/>
      <c r="B128" s="416"/>
      <c r="C128" s="428"/>
      <c r="D128" s="417"/>
      <c r="E128" s="417"/>
      <c r="F128" s="417"/>
      <c r="G128" s="409" t="str">
        <f t="shared" si="2"/>
        <v/>
      </c>
      <c r="H128" s="491" t="str">
        <f t="shared" si="3"/>
        <v/>
      </c>
    </row>
    <row r="129" spans="1:8" x14ac:dyDescent="0.2">
      <c r="A129" s="415"/>
      <c r="B129" s="416"/>
      <c r="C129" s="428"/>
      <c r="D129" s="417"/>
      <c r="E129" s="417"/>
      <c r="F129" s="417"/>
      <c r="G129" s="409" t="str">
        <f t="shared" si="2"/>
        <v/>
      </c>
      <c r="H129" s="491" t="str">
        <f t="shared" si="3"/>
        <v/>
      </c>
    </row>
    <row r="130" spans="1:8" x14ac:dyDescent="0.2">
      <c r="A130" s="415"/>
      <c r="B130" s="416"/>
      <c r="C130" s="428"/>
      <c r="D130" s="417"/>
      <c r="E130" s="417"/>
      <c r="F130" s="417"/>
      <c r="G130" s="409" t="str">
        <f t="shared" si="2"/>
        <v/>
      </c>
      <c r="H130" s="491" t="str">
        <f t="shared" si="3"/>
        <v/>
      </c>
    </row>
    <row r="131" spans="1:8" x14ac:dyDescent="0.2">
      <c r="A131" s="415"/>
      <c r="B131" s="416"/>
      <c r="C131" s="428"/>
      <c r="D131" s="417"/>
      <c r="E131" s="417"/>
      <c r="F131" s="417"/>
      <c r="G131" s="409" t="str">
        <f t="shared" si="2"/>
        <v/>
      </c>
      <c r="H131" s="491" t="str">
        <f t="shared" si="3"/>
        <v/>
      </c>
    </row>
    <row r="132" spans="1:8" x14ac:dyDescent="0.2">
      <c r="A132" s="415"/>
      <c r="B132" s="416"/>
      <c r="C132" s="428"/>
      <c r="D132" s="417"/>
      <c r="E132" s="417"/>
      <c r="F132" s="417"/>
      <c r="G132" s="409" t="str">
        <f t="shared" si="2"/>
        <v/>
      </c>
      <c r="H132" s="491" t="str">
        <f t="shared" si="3"/>
        <v/>
      </c>
    </row>
    <row r="133" spans="1:8" x14ac:dyDescent="0.2">
      <c r="A133" s="415"/>
      <c r="B133" s="416"/>
      <c r="C133" s="428"/>
      <c r="D133" s="417"/>
      <c r="E133" s="417"/>
      <c r="F133" s="417"/>
      <c r="G133" s="409" t="str">
        <f t="shared" si="2"/>
        <v/>
      </c>
      <c r="H133" s="491" t="str">
        <f t="shared" si="3"/>
        <v/>
      </c>
    </row>
    <row r="134" spans="1:8" x14ac:dyDescent="0.2">
      <c r="A134" s="415"/>
      <c r="B134" s="416"/>
      <c r="C134" s="428"/>
      <c r="D134" s="417"/>
      <c r="E134" s="417"/>
      <c r="F134" s="417"/>
      <c r="G134" s="409" t="str">
        <f t="shared" si="2"/>
        <v/>
      </c>
      <c r="H134" s="491" t="str">
        <f t="shared" si="3"/>
        <v/>
      </c>
    </row>
    <row r="135" spans="1:8" x14ac:dyDescent="0.2">
      <c r="A135" s="415"/>
      <c r="B135" s="416"/>
      <c r="C135" s="428"/>
      <c r="D135" s="417"/>
      <c r="E135" s="417"/>
      <c r="F135" s="417"/>
      <c r="G135" s="409" t="str">
        <f t="shared" si="2"/>
        <v/>
      </c>
      <c r="H135" s="491" t="str">
        <f t="shared" si="3"/>
        <v/>
      </c>
    </row>
    <row r="136" spans="1:8" x14ac:dyDescent="0.2">
      <c r="A136" s="415"/>
      <c r="B136" s="416"/>
      <c r="C136" s="428"/>
      <c r="D136" s="417"/>
      <c r="E136" s="417"/>
      <c r="F136" s="417"/>
      <c r="G136" s="409" t="str">
        <f t="shared" si="2"/>
        <v/>
      </c>
      <c r="H136" s="491" t="str">
        <f t="shared" si="3"/>
        <v/>
      </c>
    </row>
    <row r="137" spans="1:8" x14ac:dyDescent="0.2">
      <c r="A137" s="415"/>
      <c r="B137" s="416"/>
      <c r="C137" s="428"/>
      <c r="D137" s="417"/>
      <c r="E137" s="417"/>
      <c r="F137" s="417"/>
      <c r="G137" s="409" t="str">
        <f t="shared" si="2"/>
        <v/>
      </c>
      <c r="H137" s="491" t="str">
        <f t="shared" si="3"/>
        <v/>
      </c>
    </row>
    <row r="138" spans="1:8" x14ac:dyDescent="0.2">
      <c r="A138" s="415"/>
      <c r="B138" s="416"/>
      <c r="C138" s="428"/>
      <c r="D138" s="417"/>
      <c r="E138" s="417"/>
      <c r="F138" s="417"/>
      <c r="G138" s="409" t="str">
        <f t="shared" si="2"/>
        <v/>
      </c>
      <c r="H138" s="491" t="str">
        <f t="shared" si="3"/>
        <v/>
      </c>
    </row>
    <row r="139" spans="1:8" x14ac:dyDescent="0.2">
      <c r="A139" s="415"/>
      <c r="B139" s="416"/>
      <c r="C139" s="428"/>
      <c r="D139" s="417"/>
      <c r="E139" s="417"/>
      <c r="F139" s="417"/>
      <c r="G139" s="409" t="str">
        <f t="shared" si="2"/>
        <v/>
      </c>
      <c r="H139" s="491" t="str">
        <f t="shared" si="3"/>
        <v/>
      </c>
    </row>
    <row r="140" spans="1:8" x14ac:dyDescent="0.2">
      <c r="A140" s="415"/>
      <c r="B140" s="416"/>
      <c r="C140" s="428"/>
      <c r="D140" s="417"/>
      <c r="E140" s="417"/>
      <c r="F140" s="417"/>
      <c r="G140" s="409" t="str">
        <f t="shared" ref="G140:G203" si="4">IF(D140&gt;0,D140-E140-F140,"")</f>
        <v/>
      </c>
      <c r="H140" s="491" t="str">
        <f t="shared" ref="H140:H203" si="5">IF(G140="","",C140)</f>
        <v/>
      </c>
    </row>
    <row r="141" spans="1:8" x14ac:dyDescent="0.2">
      <c r="A141" s="415"/>
      <c r="B141" s="416"/>
      <c r="C141" s="428"/>
      <c r="D141" s="417"/>
      <c r="E141" s="417"/>
      <c r="F141" s="417"/>
      <c r="G141" s="409" t="str">
        <f t="shared" si="4"/>
        <v/>
      </c>
      <c r="H141" s="491" t="str">
        <f t="shared" si="5"/>
        <v/>
      </c>
    </row>
    <row r="142" spans="1:8" x14ac:dyDescent="0.2">
      <c r="A142" s="415"/>
      <c r="B142" s="416"/>
      <c r="C142" s="428"/>
      <c r="D142" s="417"/>
      <c r="E142" s="417"/>
      <c r="F142" s="417"/>
      <c r="G142" s="409" t="str">
        <f t="shared" si="4"/>
        <v/>
      </c>
      <c r="H142" s="491" t="str">
        <f t="shared" si="5"/>
        <v/>
      </c>
    </row>
    <row r="143" spans="1:8" x14ac:dyDescent="0.2">
      <c r="A143" s="415"/>
      <c r="B143" s="416"/>
      <c r="C143" s="428"/>
      <c r="D143" s="417"/>
      <c r="E143" s="417"/>
      <c r="F143" s="417"/>
      <c r="G143" s="409" t="str">
        <f t="shared" si="4"/>
        <v/>
      </c>
      <c r="H143" s="491" t="str">
        <f t="shared" si="5"/>
        <v/>
      </c>
    </row>
    <row r="144" spans="1:8" x14ac:dyDescent="0.2">
      <c r="A144" s="415"/>
      <c r="B144" s="416"/>
      <c r="C144" s="428"/>
      <c r="D144" s="417"/>
      <c r="E144" s="417"/>
      <c r="F144" s="417"/>
      <c r="G144" s="409" t="str">
        <f t="shared" si="4"/>
        <v/>
      </c>
      <c r="H144" s="491" t="str">
        <f t="shared" si="5"/>
        <v/>
      </c>
    </row>
    <row r="145" spans="1:8" x14ac:dyDescent="0.2">
      <c r="A145" s="415"/>
      <c r="B145" s="416"/>
      <c r="C145" s="428"/>
      <c r="D145" s="417"/>
      <c r="E145" s="417"/>
      <c r="F145" s="417"/>
      <c r="G145" s="409" t="str">
        <f t="shared" si="4"/>
        <v/>
      </c>
      <c r="H145" s="491" t="str">
        <f t="shared" si="5"/>
        <v/>
      </c>
    </row>
    <row r="146" spans="1:8" x14ac:dyDescent="0.2">
      <c r="A146" s="415"/>
      <c r="B146" s="416"/>
      <c r="C146" s="428"/>
      <c r="D146" s="417"/>
      <c r="E146" s="417"/>
      <c r="F146" s="417"/>
      <c r="G146" s="409" t="str">
        <f t="shared" si="4"/>
        <v/>
      </c>
      <c r="H146" s="491" t="str">
        <f t="shared" si="5"/>
        <v/>
      </c>
    </row>
    <row r="147" spans="1:8" x14ac:dyDescent="0.2">
      <c r="A147" s="415"/>
      <c r="B147" s="416"/>
      <c r="C147" s="428"/>
      <c r="D147" s="417"/>
      <c r="E147" s="417"/>
      <c r="F147" s="417"/>
      <c r="G147" s="409" t="str">
        <f t="shared" si="4"/>
        <v/>
      </c>
      <c r="H147" s="491" t="str">
        <f t="shared" si="5"/>
        <v/>
      </c>
    </row>
    <row r="148" spans="1:8" x14ac:dyDescent="0.2">
      <c r="A148" s="415"/>
      <c r="B148" s="416"/>
      <c r="C148" s="428"/>
      <c r="D148" s="417"/>
      <c r="E148" s="417"/>
      <c r="F148" s="417"/>
      <c r="G148" s="409" t="str">
        <f t="shared" si="4"/>
        <v/>
      </c>
      <c r="H148" s="491" t="str">
        <f t="shared" si="5"/>
        <v/>
      </c>
    </row>
    <row r="149" spans="1:8" x14ac:dyDescent="0.2">
      <c r="A149" s="415"/>
      <c r="B149" s="416"/>
      <c r="C149" s="428"/>
      <c r="D149" s="417"/>
      <c r="E149" s="417"/>
      <c r="F149" s="417"/>
      <c r="G149" s="409" t="str">
        <f t="shared" si="4"/>
        <v/>
      </c>
      <c r="H149" s="491" t="str">
        <f t="shared" si="5"/>
        <v/>
      </c>
    </row>
    <row r="150" spans="1:8" x14ac:dyDescent="0.2">
      <c r="A150" s="415"/>
      <c r="B150" s="416"/>
      <c r="C150" s="428"/>
      <c r="D150" s="417"/>
      <c r="E150" s="417"/>
      <c r="F150" s="417"/>
      <c r="G150" s="409" t="str">
        <f t="shared" si="4"/>
        <v/>
      </c>
      <c r="H150" s="491" t="str">
        <f t="shared" si="5"/>
        <v/>
      </c>
    </row>
    <row r="151" spans="1:8" x14ac:dyDescent="0.2">
      <c r="A151" s="415"/>
      <c r="B151" s="416"/>
      <c r="C151" s="428"/>
      <c r="D151" s="417"/>
      <c r="E151" s="417"/>
      <c r="F151" s="417"/>
      <c r="G151" s="409" t="str">
        <f t="shared" si="4"/>
        <v/>
      </c>
      <c r="H151" s="491" t="str">
        <f t="shared" si="5"/>
        <v/>
      </c>
    </row>
    <row r="152" spans="1:8" x14ac:dyDescent="0.2">
      <c r="A152" s="415"/>
      <c r="B152" s="416"/>
      <c r="C152" s="428"/>
      <c r="D152" s="417"/>
      <c r="E152" s="417"/>
      <c r="F152" s="417"/>
      <c r="G152" s="409" t="str">
        <f t="shared" si="4"/>
        <v/>
      </c>
      <c r="H152" s="491" t="str">
        <f t="shared" si="5"/>
        <v/>
      </c>
    </row>
    <row r="153" spans="1:8" x14ac:dyDescent="0.2">
      <c r="A153" s="415"/>
      <c r="B153" s="416"/>
      <c r="C153" s="428"/>
      <c r="D153" s="417"/>
      <c r="E153" s="417"/>
      <c r="F153" s="417"/>
      <c r="G153" s="409" t="str">
        <f t="shared" si="4"/>
        <v/>
      </c>
      <c r="H153" s="491" t="str">
        <f t="shared" si="5"/>
        <v/>
      </c>
    </row>
    <row r="154" spans="1:8" x14ac:dyDescent="0.2">
      <c r="A154" s="415"/>
      <c r="B154" s="416"/>
      <c r="C154" s="428"/>
      <c r="D154" s="417"/>
      <c r="E154" s="417"/>
      <c r="F154" s="417"/>
      <c r="G154" s="409" t="str">
        <f t="shared" si="4"/>
        <v/>
      </c>
      <c r="H154" s="491" t="str">
        <f t="shared" si="5"/>
        <v/>
      </c>
    </row>
    <row r="155" spans="1:8" x14ac:dyDescent="0.2">
      <c r="A155" s="415"/>
      <c r="B155" s="416"/>
      <c r="C155" s="428"/>
      <c r="D155" s="417"/>
      <c r="E155" s="417"/>
      <c r="F155" s="417"/>
      <c r="G155" s="409" t="str">
        <f t="shared" si="4"/>
        <v/>
      </c>
      <c r="H155" s="491" t="str">
        <f t="shared" si="5"/>
        <v/>
      </c>
    </row>
    <row r="156" spans="1:8" x14ac:dyDescent="0.2">
      <c r="A156" s="415"/>
      <c r="B156" s="416"/>
      <c r="C156" s="428"/>
      <c r="D156" s="417"/>
      <c r="E156" s="417"/>
      <c r="F156" s="417"/>
      <c r="G156" s="409" t="str">
        <f t="shared" si="4"/>
        <v/>
      </c>
      <c r="H156" s="491" t="str">
        <f t="shared" si="5"/>
        <v/>
      </c>
    </row>
    <row r="157" spans="1:8" x14ac:dyDescent="0.2">
      <c r="A157" s="415"/>
      <c r="B157" s="416"/>
      <c r="C157" s="428"/>
      <c r="D157" s="417"/>
      <c r="E157" s="417"/>
      <c r="F157" s="417"/>
      <c r="G157" s="409" t="str">
        <f t="shared" si="4"/>
        <v/>
      </c>
      <c r="H157" s="491" t="str">
        <f t="shared" si="5"/>
        <v/>
      </c>
    </row>
    <row r="158" spans="1:8" x14ac:dyDescent="0.2">
      <c r="A158" s="415"/>
      <c r="B158" s="416"/>
      <c r="C158" s="428"/>
      <c r="D158" s="417"/>
      <c r="E158" s="417"/>
      <c r="F158" s="417"/>
      <c r="G158" s="409" t="str">
        <f t="shared" si="4"/>
        <v/>
      </c>
      <c r="H158" s="491" t="str">
        <f t="shared" si="5"/>
        <v/>
      </c>
    </row>
    <row r="159" spans="1:8" x14ac:dyDescent="0.2">
      <c r="A159" s="415"/>
      <c r="B159" s="416"/>
      <c r="C159" s="428"/>
      <c r="D159" s="417"/>
      <c r="E159" s="417"/>
      <c r="F159" s="417"/>
      <c r="G159" s="409" t="str">
        <f t="shared" si="4"/>
        <v/>
      </c>
      <c r="H159" s="491" t="str">
        <f t="shared" si="5"/>
        <v/>
      </c>
    </row>
    <row r="160" spans="1:8" x14ac:dyDescent="0.2">
      <c r="A160" s="415"/>
      <c r="B160" s="416"/>
      <c r="C160" s="428"/>
      <c r="D160" s="417"/>
      <c r="E160" s="417"/>
      <c r="F160" s="417"/>
      <c r="G160" s="409" t="str">
        <f t="shared" si="4"/>
        <v/>
      </c>
      <c r="H160" s="491" t="str">
        <f t="shared" si="5"/>
        <v/>
      </c>
    </row>
    <row r="161" spans="1:8" x14ac:dyDescent="0.2">
      <c r="A161" s="415"/>
      <c r="B161" s="416"/>
      <c r="C161" s="428"/>
      <c r="D161" s="417"/>
      <c r="E161" s="417"/>
      <c r="F161" s="417"/>
      <c r="G161" s="409" t="str">
        <f t="shared" si="4"/>
        <v/>
      </c>
      <c r="H161" s="491" t="str">
        <f t="shared" si="5"/>
        <v/>
      </c>
    </row>
    <row r="162" spans="1:8" x14ac:dyDescent="0.2">
      <c r="A162" s="415"/>
      <c r="B162" s="416"/>
      <c r="C162" s="428"/>
      <c r="D162" s="417"/>
      <c r="E162" s="417"/>
      <c r="F162" s="417"/>
      <c r="G162" s="409" t="str">
        <f t="shared" si="4"/>
        <v/>
      </c>
      <c r="H162" s="491" t="str">
        <f t="shared" si="5"/>
        <v/>
      </c>
    </row>
    <row r="163" spans="1:8" x14ac:dyDescent="0.2">
      <c r="A163" s="415"/>
      <c r="B163" s="416"/>
      <c r="C163" s="428"/>
      <c r="D163" s="417"/>
      <c r="E163" s="417"/>
      <c r="F163" s="417"/>
      <c r="G163" s="409" t="str">
        <f t="shared" si="4"/>
        <v/>
      </c>
      <c r="H163" s="491" t="str">
        <f t="shared" si="5"/>
        <v/>
      </c>
    </row>
    <row r="164" spans="1:8" x14ac:dyDescent="0.2">
      <c r="A164" s="415"/>
      <c r="B164" s="416"/>
      <c r="C164" s="428"/>
      <c r="D164" s="417"/>
      <c r="E164" s="417"/>
      <c r="F164" s="417"/>
      <c r="G164" s="409" t="str">
        <f t="shared" si="4"/>
        <v/>
      </c>
      <c r="H164" s="491" t="str">
        <f t="shared" si="5"/>
        <v/>
      </c>
    </row>
    <row r="165" spans="1:8" x14ac:dyDescent="0.2">
      <c r="A165" s="415"/>
      <c r="B165" s="416"/>
      <c r="C165" s="428"/>
      <c r="D165" s="417"/>
      <c r="E165" s="417"/>
      <c r="F165" s="417"/>
      <c r="G165" s="409" t="str">
        <f t="shared" si="4"/>
        <v/>
      </c>
      <c r="H165" s="491" t="str">
        <f t="shared" si="5"/>
        <v/>
      </c>
    </row>
    <row r="166" spans="1:8" x14ac:dyDescent="0.2">
      <c r="A166" s="415"/>
      <c r="B166" s="416"/>
      <c r="C166" s="428"/>
      <c r="D166" s="417"/>
      <c r="E166" s="417"/>
      <c r="F166" s="417"/>
      <c r="G166" s="409" t="str">
        <f t="shared" si="4"/>
        <v/>
      </c>
      <c r="H166" s="491" t="str">
        <f t="shared" si="5"/>
        <v/>
      </c>
    </row>
    <row r="167" spans="1:8" x14ac:dyDescent="0.2">
      <c r="A167" s="415"/>
      <c r="B167" s="416"/>
      <c r="C167" s="428"/>
      <c r="D167" s="417"/>
      <c r="E167" s="417"/>
      <c r="F167" s="417"/>
      <c r="G167" s="409" t="str">
        <f t="shared" si="4"/>
        <v/>
      </c>
      <c r="H167" s="491" t="str">
        <f t="shared" si="5"/>
        <v/>
      </c>
    </row>
    <row r="168" spans="1:8" x14ac:dyDescent="0.2">
      <c r="A168" s="415"/>
      <c r="B168" s="416"/>
      <c r="C168" s="428"/>
      <c r="D168" s="417"/>
      <c r="E168" s="417"/>
      <c r="F168" s="417"/>
      <c r="G168" s="409" t="str">
        <f t="shared" si="4"/>
        <v/>
      </c>
      <c r="H168" s="491" t="str">
        <f t="shared" si="5"/>
        <v/>
      </c>
    </row>
    <row r="169" spans="1:8" x14ac:dyDescent="0.2">
      <c r="A169" s="415"/>
      <c r="B169" s="416"/>
      <c r="C169" s="428"/>
      <c r="D169" s="417"/>
      <c r="E169" s="417"/>
      <c r="F169" s="417"/>
      <c r="G169" s="409" t="str">
        <f t="shared" si="4"/>
        <v/>
      </c>
      <c r="H169" s="491" t="str">
        <f t="shared" si="5"/>
        <v/>
      </c>
    </row>
    <row r="170" spans="1:8" x14ac:dyDescent="0.2">
      <c r="A170" s="415"/>
      <c r="B170" s="416"/>
      <c r="C170" s="428"/>
      <c r="D170" s="417"/>
      <c r="E170" s="417"/>
      <c r="F170" s="417"/>
      <c r="G170" s="409" t="str">
        <f t="shared" si="4"/>
        <v/>
      </c>
      <c r="H170" s="491" t="str">
        <f t="shared" si="5"/>
        <v/>
      </c>
    </row>
    <row r="171" spans="1:8" x14ac:dyDescent="0.2">
      <c r="A171" s="415"/>
      <c r="B171" s="416"/>
      <c r="C171" s="428"/>
      <c r="D171" s="417"/>
      <c r="E171" s="417"/>
      <c r="F171" s="417"/>
      <c r="G171" s="409" t="str">
        <f t="shared" si="4"/>
        <v/>
      </c>
      <c r="H171" s="491" t="str">
        <f t="shared" si="5"/>
        <v/>
      </c>
    </row>
    <row r="172" spans="1:8" x14ac:dyDescent="0.2">
      <c r="A172" s="415"/>
      <c r="B172" s="416"/>
      <c r="C172" s="428"/>
      <c r="D172" s="417"/>
      <c r="E172" s="417"/>
      <c r="F172" s="417"/>
      <c r="G172" s="409" t="str">
        <f t="shared" si="4"/>
        <v/>
      </c>
      <c r="H172" s="491" t="str">
        <f t="shared" si="5"/>
        <v/>
      </c>
    </row>
    <row r="173" spans="1:8" x14ac:dyDescent="0.2">
      <c r="A173" s="415"/>
      <c r="B173" s="416"/>
      <c r="C173" s="428"/>
      <c r="D173" s="417"/>
      <c r="E173" s="417"/>
      <c r="F173" s="417"/>
      <c r="G173" s="409" t="str">
        <f t="shared" si="4"/>
        <v/>
      </c>
      <c r="H173" s="491" t="str">
        <f t="shared" si="5"/>
        <v/>
      </c>
    </row>
    <row r="174" spans="1:8" x14ac:dyDescent="0.2">
      <c r="A174" s="415"/>
      <c r="B174" s="416"/>
      <c r="C174" s="428"/>
      <c r="D174" s="417"/>
      <c r="E174" s="417"/>
      <c r="F174" s="417"/>
      <c r="G174" s="409" t="str">
        <f t="shared" si="4"/>
        <v/>
      </c>
      <c r="H174" s="491" t="str">
        <f t="shared" si="5"/>
        <v/>
      </c>
    </row>
    <row r="175" spans="1:8" x14ac:dyDescent="0.2">
      <c r="A175" s="415"/>
      <c r="B175" s="416"/>
      <c r="C175" s="428"/>
      <c r="D175" s="417"/>
      <c r="E175" s="417"/>
      <c r="F175" s="417"/>
      <c r="G175" s="409" t="str">
        <f t="shared" si="4"/>
        <v/>
      </c>
      <c r="H175" s="491" t="str">
        <f t="shared" si="5"/>
        <v/>
      </c>
    </row>
    <row r="176" spans="1:8" x14ac:dyDescent="0.2">
      <c r="A176" s="415"/>
      <c r="B176" s="416"/>
      <c r="C176" s="428"/>
      <c r="D176" s="417"/>
      <c r="E176" s="417"/>
      <c r="F176" s="417"/>
      <c r="G176" s="409" t="str">
        <f t="shared" si="4"/>
        <v/>
      </c>
      <c r="H176" s="491" t="str">
        <f t="shared" si="5"/>
        <v/>
      </c>
    </row>
    <row r="177" spans="1:8" x14ac:dyDescent="0.2">
      <c r="A177" s="415"/>
      <c r="B177" s="416"/>
      <c r="C177" s="428"/>
      <c r="D177" s="417"/>
      <c r="E177" s="417"/>
      <c r="F177" s="417"/>
      <c r="G177" s="409" t="str">
        <f t="shared" si="4"/>
        <v/>
      </c>
      <c r="H177" s="491" t="str">
        <f t="shared" si="5"/>
        <v/>
      </c>
    </row>
    <row r="178" spans="1:8" x14ac:dyDescent="0.2">
      <c r="A178" s="415"/>
      <c r="B178" s="416"/>
      <c r="C178" s="428"/>
      <c r="D178" s="417"/>
      <c r="E178" s="417"/>
      <c r="F178" s="417"/>
      <c r="G178" s="409" t="str">
        <f t="shared" si="4"/>
        <v/>
      </c>
      <c r="H178" s="491" t="str">
        <f t="shared" si="5"/>
        <v/>
      </c>
    </row>
    <row r="179" spans="1:8" x14ac:dyDescent="0.2">
      <c r="A179" s="415"/>
      <c r="B179" s="416"/>
      <c r="C179" s="428"/>
      <c r="D179" s="417"/>
      <c r="E179" s="417"/>
      <c r="F179" s="417"/>
      <c r="G179" s="409" t="str">
        <f t="shared" si="4"/>
        <v/>
      </c>
      <c r="H179" s="491" t="str">
        <f t="shared" si="5"/>
        <v/>
      </c>
    </row>
    <row r="180" spans="1:8" x14ac:dyDescent="0.2">
      <c r="A180" s="415"/>
      <c r="B180" s="416"/>
      <c r="C180" s="428"/>
      <c r="D180" s="417"/>
      <c r="E180" s="417"/>
      <c r="F180" s="417"/>
      <c r="G180" s="409" t="str">
        <f t="shared" si="4"/>
        <v/>
      </c>
      <c r="H180" s="491" t="str">
        <f t="shared" si="5"/>
        <v/>
      </c>
    </row>
    <row r="181" spans="1:8" x14ac:dyDescent="0.2">
      <c r="A181" s="415"/>
      <c r="B181" s="416"/>
      <c r="C181" s="428"/>
      <c r="D181" s="417"/>
      <c r="E181" s="417"/>
      <c r="F181" s="417"/>
      <c r="G181" s="409" t="str">
        <f t="shared" si="4"/>
        <v/>
      </c>
      <c r="H181" s="491" t="str">
        <f t="shared" si="5"/>
        <v/>
      </c>
    </row>
    <row r="182" spans="1:8" x14ac:dyDescent="0.2">
      <c r="A182" s="415"/>
      <c r="B182" s="416"/>
      <c r="C182" s="428"/>
      <c r="D182" s="417"/>
      <c r="E182" s="417"/>
      <c r="F182" s="417"/>
      <c r="G182" s="409" t="str">
        <f t="shared" si="4"/>
        <v/>
      </c>
      <c r="H182" s="491" t="str">
        <f t="shared" si="5"/>
        <v/>
      </c>
    </row>
    <row r="183" spans="1:8" x14ac:dyDescent="0.2">
      <c r="A183" s="415"/>
      <c r="B183" s="416"/>
      <c r="C183" s="428"/>
      <c r="D183" s="417"/>
      <c r="E183" s="417"/>
      <c r="F183" s="417"/>
      <c r="G183" s="409" t="str">
        <f t="shared" si="4"/>
        <v/>
      </c>
      <c r="H183" s="491" t="str">
        <f t="shared" si="5"/>
        <v/>
      </c>
    </row>
    <row r="184" spans="1:8" x14ac:dyDescent="0.2">
      <c r="A184" s="415"/>
      <c r="B184" s="416"/>
      <c r="C184" s="428"/>
      <c r="D184" s="417"/>
      <c r="E184" s="417"/>
      <c r="F184" s="417"/>
      <c r="G184" s="409" t="str">
        <f t="shared" si="4"/>
        <v/>
      </c>
      <c r="H184" s="491" t="str">
        <f t="shared" si="5"/>
        <v/>
      </c>
    </row>
    <row r="185" spans="1:8" x14ac:dyDescent="0.2">
      <c r="A185" s="415"/>
      <c r="B185" s="416"/>
      <c r="C185" s="428"/>
      <c r="D185" s="417"/>
      <c r="E185" s="417"/>
      <c r="F185" s="417"/>
      <c r="G185" s="409" t="str">
        <f t="shared" si="4"/>
        <v/>
      </c>
      <c r="H185" s="491" t="str">
        <f t="shared" si="5"/>
        <v/>
      </c>
    </row>
    <row r="186" spans="1:8" x14ac:dyDescent="0.2">
      <c r="A186" s="415"/>
      <c r="B186" s="416"/>
      <c r="C186" s="428"/>
      <c r="D186" s="417"/>
      <c r="E186" s="417"/>
      <c r="F186" s="417"/>
      <c r="G186" s="409" t="str">
        <f t="shared" si="4"/>
        <v/>
      </c>
      <c r="H186" s="491" t="str">
        <f t="shared" si="5"/>
        <v/>
      </c>
    </row>
    <row r="187" spans="1:8" x14ac:dyDescent="0.2">
      <c r="A187" s="415"/>
      <c r="B187" s="416"/>
      <c r="C187" s="428"/>
      <c r="D187" s="417"/>
      <c r="E187" s="417"/>
      <c r="F187" s="417"/>
      <c r="G187" s="409" t="str">
        <f t="shared" si="4"/>
        <v/>
      </c>
      <c r="H187" s="491" t="str">
        <f t="shared" si="5"/>
        <v/>
      </c>
    </row>
    <row r="188" spans="1:8" x14ac:dyDescent="0.2">
      <c r="A188" s="415"/>
      <c r="B188" s="416"/>
      <c r="C188" s="428"/>
      <c r="D188" s="417"/>
      <c r="E188" s="417"/>
      <c r="F188" s="417"/>
      <c r="G188" s="409" t="str">
        <f t="shared" si="4"/>
        <v/>
      </c>
      <c r="H188" s="491" t="str">
        <f t="shared" si="5"/>
        <v/>
      </c>
    </row>
    <row r="189" spans="1:8" x14ac:dyDescent="0.2">
      <c r="A189" s="415"/>
      <c r="B189" s="416"/>
      <c r="C189" s="428"/>
      <c r="D189" s="417"/>
      <c r="E189" s="417"/>
      <c r="F189" s="417"/>
      <c r="G189" s="409" t="str">
        <f t="shared" si="4"/>
        <v/>
      </c>
      <c r="H189" s="491" t="str">
        <f t="shared" si="5"/>
        <v/>
      </c>
    </row>
    <row r="190" spans="1:8" x14ac:dyDescent="0.2">
      <c r="A190" s="415"/>
      <c r="B190" s="416"/>
      <c r="C190" s="428"/>
      <c r="D190" s="417"/>
      <c r="E190" s="417"/>
      <c r="F190" s="417"/>
      <c r="G190" s="409" t="str">
        <f t="shared" si="4"/>
        <v/>
      </c>
      <c r="H190" s="491" t="str">
        <f t="shared" si="5"/>
        <v/>
      </c>
    </row>
    <row r="191" spans="1:8" x14ac:dyDescent="0.2">
      <c r="A191" s="415"/>
      <c r="B191" s="416"/>
      <c r="C191" s="428"/>
      <c r="D191" s="417"/>
      <c r="E191" s="417"/>
      <c r="F191" s="417"/>
      <c r="G191" s="409" t="str">
        <f t="shared" si="4"/>
        <v/>
      </c>
      <c r="H191" s="491" t="str">
        <f t="shared" si="5"/>
        <v/>
      </c>
    </row>
    <row r="192" spans="1:8" x14ac:dyDescent="0.2">
      <c r="A192" s="415"/>
      <c r="B192" s="416"/>
      <c r="C192" s="428"/>
      <c r="D192" s="417"/>
      <c r="E192" s="417"/>
      <c r="F192" s="417"/>
      <c r="G192" s="409" t="str">
        <f t="shared" si="4"/>
        <v/>
      </c>
      <c r="H192" s="491" t="str">
        <f t="shared" si="5"/>
        <v/>
      </c>
    </row>
    <row r="193" spans="1:8" x14ac:dyDescent="0.2">
      <c r="A193" s="415"/>
      <c r="B193" s="416"/>
      <c r="C193" s="428"/>
      <c r="D193" s="417"/>
      <c r="E193" s="417"/>
      <c r="F193" s="417"/>
      <c r="G193" s="409" t="str">
        <f t="shared" si="4"/>
        <v/>
      </c>
      <c r="H193" s="491" t="str">
        <f t="shared" si="5"/>
        <v/>
      </c>
    </row>
    <row r="194" spans="1:8" x14ac:dyDescent="0.2">
      <c r="A194" s="415"/>
      <c r="B194" s="416"/>
      <c r="C194" s="428"/>
      <c r="D194" s="417"/>
      <c r="E194" s="417"/>
      <c r="F194" s="417"/>
      <c r="G194" s="409" t="str">
        <f t="shared" si="4"/>
        <v/>
      </c>
      <c r="H194" s="491" t="str">
        <f t="shared" si="5"/>
        <v/>
      </c>
    </row>
    <row r="195" spans="1:8" x14ac:dyDescent="0.2">
      <c r="A195" s="415"/>
      <c r="B195" s="416"/>
      <c r="C195" s="428"/>
      <c r="D195" s="417"/>
      <c r="E195" s="417"/>
      <c r="F195" s="417"/>
      <c r="G195" s="409" t="str">
        <f t="shared" si="4"/>
        <v/>
      </c>
      <c r="H195" s="491" t="str">
        <f t="shared" si="5"/>
        <v/>
      </c>
    </row>
    <row r="196" spans="1:8" x14ac:dyDescent="0.2">
      <c r="A196" s="415"/>
      <c r="B196" s="416"/>
      <c r="C196" s="428"/>
      <c r="D196" s="417"/>
      <c r="E196" s="417"/>
      <c r="F196" s="417"/>
      <c r="G196" s="409" t="str">
        <f t="shared" si="4"/>
        <v/>
      </c>
      <c r="H196" s="491" t="str">
        <f t="shared" si="5"/>
        <v/>
      </c>
    </row>
    <row r="197" spans="1:8" x14ac:dyDescent="0.2">
      <c r="A197" s="415"/>
      <c r="B197" s="416"/>
      <c r="C197" s="428"/>
      <c r="D197" s="417"/>
      <c r="E197" s="417"/>
      <c r="F197" s="417"/>
      <c r="G197" s="409" t="str">
        <f t="shared" si="4"/>
        <v/>
      </c>
      <c r="H197" s="491" t="str">
        <f t="shared" si="5"/>
        <v/>
      </c>
    </row>
    <row r="198" spans="1:8" x14ac:dyDescent="0.2">
      <c r="A198" s="415"/>
      <c r="B198" s="416"/>
      <c r="C198" s="428"/>
      <c r="D198" s="417"/>
      <c r="E198" s="417"/>
      <c r="F198" s="417"/>
      <c r="G198" s="409" t="str">
        <f t="shared" si="4"/>
        <v/>
      </c>
      <c r="H198" s="491" t="str">
        <f t="shared" si="5"/>
        <v/>
      </c>
    </row>
    <row r="199" spans="1:8" x14ac:dyDescent="0.2">
      <c r="A199" s="415"/>
      <c r="B199" s="416"/>
      <c r="C199" s="428"/>
      <c r="D199" s="417"/>
      <c r="E199" s="417"/>
      <c r="F199" s="417"/>
      <c r="G199" s="409" t="str">
        <f t="shared" si="4"/>
        <v/>
      </c>
      <c r="H199" s="491" t="str">
        <f t="shared" si="5"/>
        <v/>
      </c>
    </row>
    <row r="200" spans="1:8" x14ac:dyDescent="0.2">
      <c r="A200" s="415"/>
      <c r="B200" s="416"/>
      <c r="C200" s="428"/>
      <c r="D200" s="417"/>
      <c r="E200" s="417"/>
      <c r="F200" s="417"/>
      <c r="G200" s="409" t="str">
        <f t="shared" si="4"/>
        <v/>
      </c>
      <c r="H200" s="491" t="str">
        <f t="shared" si="5"/>
        <v/>
      </c>
    </row>
    <row r="201" spans="1:8" x14ac:dyDescent="0.2">
      <c r="A201" s="415"/>
      <c r="B201" s="416"/>
      <c r="C201" s="428"/>
      <c r="D201" s="417"/>
      <c r="E201" s="417"/>
      <c r="F201" s="417"/>
      <c r="G201" s="409" t="str">
        <f t="shared" si="4"/>
        <v/>
      </c>
      <c r="H201" s="491" t="str">
        <f t="shared" si="5"/>
        <v/>
      </c>
    </row>
    <row r="202" spans="1:8" x14ac:dyDescent="0.2">
      <c r="A202" s="415"/>
      <c r="B202" s="416"/>
      <c r="C202" s="428"/>
      <c r="D202" s="417"/>
      <c r="E202" s="417"/>
      <c r="F202" s="417"/>
      <c r="G202" s="409" t="str">
        <f t="shared" si="4"/>
        <v/>
      </c>
      <c r="H202" s="491" t="str">
        <f t="shared" si="5"/>
        <v/>
      </c>
    </row>
    <row r="203" spans="1:8" x14ac:dyDescent="0.2">
      <c r="A203" s="415"/>
      <c r="B203" s="416"/>
      <c r="C203" s="428"/>
      <c r="D203" s="417"/>
      <c r="E203" s="417"/>
      <c r="F203" s="417"/>
      <c r="G203" s="409" t="str">
        <f t="shared" si="4"/>
        <v/>
      </c>
      <c r="H203" s="491" t="str">
        <f t="shared" si="5"/>
        <v/>
      </c>
    </row>
    <row r="204" spans="1:8" x14ac:dyDescent="0.2">
      <c r="A204" s="415"/>
      <c r="B204" s="416"/>
      <c r="C204" s="428"/>
      <c r="D204" s="417"/>
      <c r="E204" s="417"/>
      <c r="F204" s="417"/>
      <c r="G204" s="409" t="str">
        <f t="shared" ref="G204:G267" si="6">IF(D204&gt;0,D204-E204-F204,"")</f>
        <v/>
      </c>
      <c r="H204" s="491" t="str">
        <f t="shared" ref="H204:H267" si="7">IF(G204="","",C204)</f>
        <v/>
      </c>
    </row>
    <row r="205" spans="1:8" x14ac:dyDescent="0.2">
      <c r="A205" s="415"/>
      <c r="B205" s="416"/>
      <c r="C205" s="428"/>
      <c r="D205" s="417"/>
      <c r="E205" s="417"/>
      <c r="F205" s="417"/>
      <c r="G205" s="409" t="str">
        <f t="shared" si="6"/>
        <v/>
      </c>
      <c r="H205" s="491" t="str">
        <f t="shared" si="7"/>
        <v/>
      </c>
    </row>
    <row r="206" spans="1:8" x14ac:dyDescent="0.2">
      <c r="A206" s="415"/>
      <c r="B206" s="416"/>
      <c r="C206" s="428"/>
      <c r="D206" s="417"/>
      <c r="E206" s="417"/>
      <c r="F206" s="417"/>
      <c r="G206" s="409" t="str">
        <f t="shared" si="6"/>
        <v/>
      </c>
      <c r="H206" s="491" t="str">
        <f t="shared" si="7"/>
        <v/>
      </c>
    </row>
    <row r="207" spans="1:8" x14ac:dyDescent="0.2">
      <c r="A207" s="415"/>
      <c r="B207" s="416"/>
      <c r="C207" s="428"/>
      <c r="D207" s="417"/>
      <c r="E207" s="417"/>
      <c r="F207" s="417"/>
      <c r="G207" s="409" t="str">
        <f t="shared" si="6"/>
        <v/>
      </c>
      <c r="H207" s="491" t="str">
        <f t="shared" si="7"/>
        <v/>
      </c>
    </row>
    <row r="208" spans="1:8" x14ac:dyDescent="0.2">
      <c r="A208" s="415"/>
      <c r="B208" s="416"/>
      <c r="C208" s="428"/>
      <c r="D208" s="417"/>
      <c r="E208" s="417"/>
      <c r="F208" s="417"/>
      <c r="G208" s="409" t="str">
        <f t="shared" si="6"/>
        <v/>
      </c>
      <c r="H208" s="491" t="str">
        <f t="shared" si="7"/>
        <v/>
      </c>
    </row>
    <row r="209" spans="1:8" x14ac:dyDescent="0.2">
      <c r="A209" s="415"/>
      <c r="B209" s="416"/>
      <c r="C209" s="428"/>
      <c r="D209" s="417"/>
      <c r="E209" s="417"/>
      <c r="F209" s="417"/>
      <c r="G209" s="409" t="str">
        <f t="shared" si="6"/>
        <v/>
      </c>
      <c r="H209" s="491" t="str">
        <f t="shared" si="7"/>
        <v/>
      </c>
    </row>
    <row r="210" spans="1:8" x14ac:dyDescent="0.2">
      <c r="A210" s="415"/>
      <c r="B210" s="416"/>
      <c r="C210" s="428"/>
      <c r="D210" s="417"/>
      <c r="E210" s="417"/>
      <c r="F210" s="417"/>
      <c r="G210" s="409" t="str">
        <f t="shared" si="6"/>
        <v/>
      </c>
      <c r="H210" s="491" t="str">
        <f t="shared" si="7"/>
        <v/>
      </c>
    </row>
    <row r="211" spans="1:8" x14ac:dyDescent="0.2">
      <c r="A211" s="415"/>
      <c r="B211" s="416"/>
      <c r="C211" s="428"/>
      <c r="D211" s="417"/>
      <c r="E211" s="417"/>
      <c r="F211" s="417"/>
      <c r="G211" s="409" t="str">
        <f t="shared" si="6"/>
        <v/>
      </c>
      <c r="H211" s="491" t="str">
        <f t="shared" si="7"/>
        <v/>
      </c>
    </row>
    <row r="212" spans="1:8" x14ac:dyDescent="0.2">
      <c r="A212" s="415"/>
      <c r="B212" s="416"/>
      <c r="C212" s="428"/>
      <c r="D212" s="417"/>
      <c r="E212" s="417"/>
      <c r="F212" s="417"/>
      <c r="G212" s="409" t="str">
        <f t="shared" si="6"/>
        <v/>
      </c>
      <c r="H212" s="491" t="str">
        <f t="shared" si="7"/>
        <v/>
      </c>
    </row>
    <row r="213" spans="1:8" x14ac:dyDescent="0.2">
      <c r="A213" s="415"/>
      <c r="B213" s="416"/>
      <c r="C213" s="428"/>
      <c r="D213" s="417"/>
      <c r="E213" s="417"/>
      <c r="F213" s="417"/>
      <c r="G213" s="409" t="str">
        <f t="shared" si="6"/>
        <v/>
      </c>
      <c r="H213" s="491" t="str">
        <f t="shared" si="7"/>
        <v/>
      </c>
    </row>
    <row r="214" spans="1:8" x14ac:dyDescent="0.2">
      <c r="A214" s="415"/>
      <c r="B214" s="416"/>
      <c r="C214" s="428"/>
      <c r="D214" s="417"/>
      <c r="E214" s="417"/>
      <c r="F214" s="417"/>
      <c r="G214" s="409" t="str">
        <f t="shared" si="6"/>
        <v/>
      </c>
      <c r="H214" s="491" t="str">
        <f t="shared" si="7"/>
        <v/>
      </c>
    </row>
    <row r="215" spans="1:8" x14ac:dyDescent="0.2">
      <c r="A215" s="415"/>
      <c r="B215" s="416"/>
      <c r="C215" s="428"/>
      <c r="D215" s="417"/>
      <c r="E215" s="417"/>
      <c r="F215" s="417"/>
      <c r="G215" s="409" t="str">
        <f t="shared" si="6"/>
        <v/>
      </c>
      <c r="H215" s="491" t="str">
        <f t="shared" si="7"/>
        <v/>
      </c>
    </row>
    <row r="216" spans="1:8" x14ac:dyDescent="0.2">
      <c r="A216" s="415"/>
      <c r="B216" s="416"/>
      <c r="C216" s="428"/>
      <c r="D216" s="417"/>
      <c r="E216" s="417"/>
      <c r="F216" s="417"/>
      <c r="G216" s="409" t="str">
        <f t="shared" si="6"/>
        <v/>
      </c>
      <c r="H216" s="491" t="str">
        <f t="shared" si="7"/>
        <v/>
      </c>
    </row>
    <row r="217" spans="1:8" x14ac:dyDescent="0.2">
      <c r="A217" s="415"/>
      <c r="B217" s="416"/>
      <c r="C217" s="428"/>
      <c r="D217" s="417"/>
      <c r="E217" s="417"/>
      <c r="F217" s="417"/>
      <c r="G217" s="409" t="str">
        <f t="shared" si="6"/>
        <v/>
      </c>
      <c r="H217" s="491" t="str">
        <f t="shared" si="7"/>
        <v/>
      </c>
    </row>
    <row r="218" spans="1:8" x14ac:dyDescent="0.2">
      <c r="A218" s="415"/>
      <c r="B218" s="416"/>
      <c r="C218" s="428"/>
      <c r="D218" s="417"/>
      <c r="E218" s="417"/>
      <c r="F218" s="417"/>
      <c r="G218" s="409" t="str">
        <f t="shared" si="6"/>
        <v/>
      </c>
      <c r="H218" s="491" t="str">
        <f t="shared" si="7"/>
        <v/>
      </c>
    </row>
    <row r="219" spans="1:8" x14ac:dyDescent="0.2">
      <c r="A219" s="415"/>
      <c r="B219" s="416"/>
      <c r="C219" s="428"/>
      <c r="D219" s="417"/>
      <c r="E219" s="417"/>
      <c r="F219" s="417"/>
      <c r="G219" s="409" t="str">
        <f t="shared" si="6"/>
        <v/>
      </c>
      <c r="H219" s="491" t="str">
        <f t="shared" si="7"/>
        <v/>
      </c>
    </row>
    <row r="220" spans="1:8" x14ac:dyDescent="0.2">
      <c r="A220" s="415"/>
      <c r="B220" s="416"/>
      <c r="C220" s="428"/>
      <c r="D220" s="417"/>
      <c r="E220" s="417"/>
      <c r="F220" s="417"/>
      <c r="G220" s="409" t="str">
        <f t="shared" si="6"/>
        <v/>
      </c>
      <c r="H220" s="491" t="str">
        <f t="shared" si="7"/>
        <v/>
      </c>
    </row>
    <row r="221" spans="1:8" x14ac:dyDescent="0.2">
      <c r="A221" s="415"/>
      <c r="B221" s="416"/>
      <c r="C221" s="428"/>
      <c r="D221" s="417"/>
      <c r="E221" s="417"/>
      <c r="F221" s="417"/>
      <c r="G221" s="409" t="str">
        <f t="shared" si="6"/>
        <v/>
      </c>
      <c r="H221" s="491" t="str">
        <f t="shared" si="7"/>
        <v/>
      </c>
    </row>
    <row r="222" spans="1:8" x14ac:dyDescent="0.2">
      <c r="A222" s="415"/>
      <c r="B222" s="416"/>
      <c r="C222" s="428"/>
      <c r="D222" s="417"/>
      <c r="E222" s="417"/>
      <c r="F222" s="417"/>
      <c r="G222" s="409" t="str">
        <f t="shared" si="6"/>
        <v/>
      </c>
      <c r="H222" s="491" t="str">
        <f t="shared" si="7"/>
        <v/>
      </c>
    </row>
    <row r="223" spans="1:8" x14ac:dyDescent="0.2">
      <c r="A223" s="415"/>
      <c r="B223" s="416"/>
      <c r="C223" s="428"/>
      <c r="D223" s="417"/>
      <c r="E223" s="417"/>
      <c r="F223" s="417"/>
      <c r="G223" s="409" t="str">
        <f t="shared" si="6"/>
        <v/>
      </c>
      <c r="H223" s="491" t="str">
        <f t="shared" si="7"/>
        <v/>
      </c>
    </row>
    <row r="224" spans="1:8" x14ac:dyDescent="0.2">
      <c r="A224" s="415"/>
      <c r="B224" s="416"/>
      <c r="C224" s="428"/>
      <c r="D224" s="417"/>
      <c r="E224" s="417"/>
      <c r="F224" s="417"/>
      <c r="G224" s="409" t="str">
        <f t="shared" si="6"/>
        <v/>
      </c>
      <c r="H224" s="491" t="str">
        <f t="shared" si="7"/>
        <v/>
      </c>
    </row>
    <row r="225" spans="1:8" x14ac:dyDescent="0.2">
      <c r="A225" s="415"/>
      <c r="B225" s="416"/>
      <c r="C225" s="428"/>
      <c r="D225" s="417"/>
      <c r="E225" s="417"/>
      <c r="F225" s="417"/>
      <c r="G225" s="409" t="str">
        <f t="shared" si="6"/>
        <v/>
      </c>
      <c r="H225" s="491" t="str">
        <f t="shared" si="7"/>
        <v/>
      </c>
    </row>
    <row r="226" spans="1:8" x14ac:dyDescent="0.2">
      <c r="A226" s="415"/>
      <c r="B226" s="416"/>
      <c r="C226" s="428"/>
      <c r="D226" s="417"/>
      <c r="E226" s="417"/>
      <c r="F226" s="417"/>
      <c r="G226" s="409" t="str">
        <f t="shared" si="6"/>
        <v/>
      </c>
      <c r="H226" s="491" t="str">
        <f t="shared" si="7"/>
        <v/>
      </c>
    </row>
    <row r="227" spans="1:8" x14ac:dyDescent="0.2">
      <c r="A227" s="415"/>
      <c r="B227" s="416"/>
      <c r="C227" s="428"/>
      <c r="D227" s="417"/>
      <c r="E227" s="417"/>
      <c r="F227" s="417"/>
      <c r="G227" s="409" t="str">
        <f t="shared" si="6"/>
        <v/>
      </c>
      <c r="H227" s="491" t="str">
        <f t="shared" si="7"/>
        <v/>
      </c>
    </row>
    <row r="228" spans="1:8" x14ac:dyDescent="0.2">
      <c r="A228" s="415"/>
      <c r="B228" s="416"/>
      <c r="C228" s="428"/>
      <c r="D228" s="417"/>
      <c r="E228" s="417"/>
      <c r="F228" s="417"/>
      <c r="G228" s="409" t="str">
        <f t="shared" si="6"/>
        <v/>
      </c>
      <c r="H228" s="491" t="str">
        <f t="shared" si="7"/>
        <v/>
      </c>
    </row>
    <row r="229" spans="1:8" x14ac:dyDescent="0.2">
      <c r="A229" s="415"/>
      <c r="B229" s="416"/>
      <c r="C229" s="428"/>
      <c r="D229" s="417"/>
      <c r="E229" s="417"/>
      <c r="F229" s="417"/>
      <c r="G229" s="409" t="str">
        <f t="shared" si="6"/>
        <v/>
      </c>
      <c r="H229" s="491" t="str">
        <f t="shared" si="7"/>
        <v/>
      </c>
    </row>
    <row r="230" spans="1:8" x14ac:dyDescent="0.2">
      <c r="A230" s="415"/>
      <c r="B230" s="416"/>
      <c r="C230" s="428"/>
      <c r="D230" s="417"/>
      <c r="E230" s="417"/>
      <c r="F230" s="417"/>
      <c r="G230" s="409" t="str">
        <f t="shared" si="6"/>
        <v/>
      </c>
      <c r="H230" s="491" t="str">
        <f t="shared" si="7"/>
        <v/>
      </c>
    </row>
    <row r="231" spans="1:8" x14ac:dyDescent="0.2">
      <c r="A231" s="415"/>
      <c r="B231" s="416"/>
      <c r="C231" s="428"/>
      <c r="D231" s="417"/>
      <c r="E231" s="417"/>
      <c r="F231" s="417"/>
      <c r="G231" s="409" t="str">
        <f t="shared" si="6"/>
        <v/>
      </c>
      <c r="H231" s="491" t="str">
        <f t="shared" si="7"/>
        <v/>
      </c>
    </row>
    <row r="232" spans="1:8" x14ac:dyDescent="0.2">
      <c r="A232" s="415"/>
      <c r="B232" s="416"/>
      <c r="C232" s="428"/>
      <c r="D232" s="417"/>
      <c r="E232" s="417"/>
      <c r="F232" s="417"/>
      <c r="G232" s="409" t="str">
        <f t="shared" si="6"/>
        <v/>
      </c>
      <c r="H232" s="491" t="str">
        <f t="shared" si="7"/>
        <v/>
      </c>
    </row>
    <row r="233" spans="1:8" x14ac:dyDescent="0.2">
      <c r="A233" s="415"/>
      <c r="B233" s="416"/>
      <c r="C233" s="428"/>
      <c r="D233" s="417"/>
      <c r="E233" s="417"/>
      <c r="F233" s="417"/>
      <c r="G233" s="409" t="str">
        <f t="shared" si="6"/>
        <v/>
      </c>
      <c r="H233" s="491" t="str">
        <f t="shared" si="7"/>
        <v/>
      </c>
    </row>
    <row r="234" spans="1:8" x14ac:dyDescent="0.2">
      <c r="A234" s="415"/>
      <c r="B234" s="416"/>
      <c r="C234" s="428"/>
      <c r="D234" s="417"/>
      <c r="E234" s="417"/>
      <c r="F234" s="417"/>
      <c r="G234" s="409" t="str">
        <f t="shared" si="6"/>
        <v/>
      </c>
      <c r="H234" s="491" t="str">
        <f t="shared" si="7"/>
        <v/>
      </c>
    </row>
    <row r="235" spans="1:8" x14ac:dyDescent="0.2">
      <c r="A235" s="415"/>
      <c r="B235" s="416"/>
      <c r="C235" s="428"/>
      <c r="D235" s="417"/>
      <c r="E235" s="417"/>
      <c r="F235" s="417"/>
      <c r="G235" s="409" t="str">
        <f t="shared" si="6"/>
        <v/>
      </c>
      <c r="H235" s="491" t="str">
        <f t="shared" si="7"/>
        <v/>
      </c>
    </row>
    <row r="236" spans="1:8" x14ac:dyDescent="0.2">
      <c r="A236" s="415"/>
      <c r="B236" s="416"/>
      <c r="C236" s="428"/>
      <c r="D236" s="417"/>
      <c r="E236" s="417"/>
      <c r="F236" s="417"/>
      <c r="G236" s="409" t="str">
        <f t="shared" si="6"/>
        <v/>
      </c>
      <c r="H236" s="491" t="str">
        <f t="shared" si="7"/>
        <v/>
      </c>
    </row>
    <row r="237" spans="1:8" x14ac:dyDescent="0.2">
      <c r="A237" s="415"/>
      <c r="B237" s="416"/>
      <c r="C237" s="428"/>
      <c r="D237" s="417"/>
      <c r="E237" s="417"/>
      <c r="F237" s="417"/>
      <c r="G237" s="409" t="str">
        <f t="shared" si="6"/>
        <v/>
      </c>
      <c r="H237" s="491" t="str">
        <f t="shared" si="7"/>
        <v/>
      </c>
    </row>
    <row r="238" spans="1:8" x14ac:dyDescent="0.2">
      <c r="A238" s="415"/>
      <c r="B238" s="416"/>
      <c r="C238" s="428"/>
      <c r="D238" s="417"/>
      <c r="E238" s="417"/>
      <c r="F238" s="417"/>
      <c r="G238" s="409" t="str">
        <f t="shared" si="6"/>
        <v/>
      </c>
      <c r="H238" s="491" t="str">
        <f t="shared" si="7"/>
        <v/>
      </c>
    </row>
    <row r="239" spans="1:8" x14ac:dyDescent="0.2">
      <c r="A239" s="415"/>
      <c r="B239" s="416"/>
      <c r="C239" s="428"/>
      <c r="D239" s="417"/>
      <c r="E239" s="417"/>
      <c r="F239" s="417"/>
      <c r="G239" s="409" t="str">
        <f t="shared" si="6"/>
        <v/>
      </c>
      <c r="H239" s="491" t="str">
        <f t="shared" si="7"/>
        <v/>
      </c>
    </row>
    <row r="240" spans="1:8" x14ac:dyDescent="0.2">
      <c r="A240" s="415"/>
      <c r="B240" s="416"/>
      <c r="C240" s="428"/>
      <c r="D240" s="417"/>
      <c r="E240" s="417"/>
      <c r="F240" s="417"/>
      <c r="G240" s="409" t="str">
        <f t="shared" si="6"/>
        <v/>
      </c>
      <c r="H240" s="491" t="str">
        <f t="shared" si="7"/>
        <v/>
      </c>
    </row>
    <row r="241" spans="1:8" x14ac:dyDescent="0.2">
      <c r="A241" s="415"/>
      <c r="B241" s="416"/>
      <c r="C241" s="428"/>
      <c r="D241" s="417"/>
      <c r="E241" s="417"/>
      <c r="F241" s="417"/>
      <c r="G241" s="409" t="str">
        <f t="shared" si="6"/>
        <v/>
      </c>
      <c r="H241" s="491" t="str">
        <f t="shared" si="7"/>
        <v/>
      </c>
    </row>
    <row r="242" spans="1:8" x14ac:dyDescent="0.2">
      <c r="A242" s="415"/>
      <c r="B242" s="416"/>
      <c r="C242" s="428"/>
      <c r="D242" s="417"/>
      <c r="E242" s="417"/>
      <c r="F242" s="417"/>
      <c r="G242" s="409" t="str">
        <f t="shared" si="6"/>
        <v/>
      </c>
      <c r="H242" s="491" t="str">
        <f t="shared" si="7"/>
        <v/>
      </c>
    </row>
    <row r="243" spans="1:8" x14ac:dyDescent="0.2">
      <c r="A243" s="415"/>
      <c r="B243" s="416"/>
      <c r="C243" s="428"/>
      <c r="D243" s="417"/>
      <c r="E243" s="417"/>
      <c r="F243" s="417"/>
      <c r="G243" s="409" t="str">
        <f t="shared" si="6"/>
        <v/>
      </c>
      <c r="H243" s="491" t="str">
        <f t="shared" si="7"/>
        <v/>
      </c>
    </row>
    <row r="244" spans="1:8" x14ac:dyDescent="0.2">
      <c r="A244" s="415"/>
      <c r="B244" s="416"/>
      <c r="C244" s="428"/>
      <c r="D244" s="417"/>
      <c r="E244" s="417"/>
      <c r="F244" s="417"/>
      <c r="G244" s="409" t="str">
        <f t="shared" si="6"/>
        <v/>
      </c>
      <c r="H244" s="491" t="str">
        <f t="shared" si="7"/>
        <v/>
      </c>
    </row>
    <row r="245" spans="1:8" x14ac:dyDescent="0.2">
      <c r="A245" s="415"/>
      <c r="B245" s="416"/>
      <c r="C245" s="428"/>
      <c r="D245" s="417"/>
      <c r="E245" s="417"/>
      <c r="F245" s="417"/>
      <c r="G245" s="409" t="str">
        <f t="shared" si="6"/>
        <v/>
      </c>
      <c r="H245" s="491" t="str">
        <f t="shared" si="7"/>
        <v/>
      </c>
    </row>
    <row r="246" spans="1:8" x14ac:dyDescent="0.2">
      <c r="A246" s="415"/>
      <c r="B246" s="416"/>
      <c r="C246" s="428"/>
      <c r="D246" s="417"/>
      <c r="E246" s="417"/>
      <c r="F246" s="417"/>
      <c r="G246" s="409" t="str">
        <f t="shared" si="6"/>
        <v/>
      </c>
      <c r="H246" s="491" t="str">
        <f t="shared" si="7"/>
        <v/>
      </c>
    </row>
    <row r="247" spans="1:8" x14ac:dyDescent="0.2">
      <c r="A247" s="415"/>
      <c r="B247" s="416"/>
      <c r="C247" s="428"/>
      <c r="D247" s="417"/>
      <c r="E247" s="417"/>
      <c r="F247" s="417"/>
      <c r="G247" s="409" t="str">
        <f t="shared" si="6"/>
        <v/>
      </c>
      <c r="H247" s="491" t="str">
        <f t="shared" si="7"/>
        <v/>
      </c>
    </row>
    <row r="248" spans="1:8" x14ac:dyDescent="0.2">
      <c r="A248" s="415"/>
      <c r="B248" s="416"/>
      <c r="C248" s="428"/>
      <c r="D248" s="417"/>
      <c r="E248" s="417"/>
      <c r="F248" s="417"/>
      <c r="G248" s="409" t="str">
        <f t="shared" si="6"/>
        <v/>
      </c>
      <c r="H248" s="491" t="str">
        <f t="shared" si="7"/>
        <v/>
      </c>
    </row>
    <row r="249" spans="1:8" x14ac:dyDescent="0.2">
      <c r="A249" s="415"/>
      <c r="B249" s="416"/>
      <c r="C249" s="428"/>
      <c r="D249" s="417"/>
      <c r="E249" s="417"/>
      <c r="F249" s="417"/>
      <c r="G249" s="409" t="str">
        <f t="shared" si="6"/>
        <v/>
      </c>
      <c r="H249" s="491" t="str">
        <f t="shared" si="7"/>
        <v/>
      </c>
    </row>
    <row r="250" spans="1:8" x14ac:dyDescent="0.2">
      <c r="A250" s="415"/>
      <c r="B250" s="416"/>
      <c r="C250" s="428"/>
      <c r="D250" s="417"/>
      <c r="E250" s="417"/>
      <c r="F250" s="417"/>
      <c r="G250" s="409" t="str">
        <f t="shared" si="6"/>
        <v/>
      </c>
      <c r="H250" s="491" t="str">
        <f t="shared" si="7"/>
        <v/>
      </c>
    </row>
    <row r="251" spans="1:8" x14ac:dyDescent="0.2">
      <c r="A251" s="415"/>
      <c r="B251" s="416"/>
      <c r="C251" s="428"/>
      <c r="D251" s="417"/>
      <c r="E251" s="417"/>
      <c r="F251" s="417"/>
      <c r="G251" s="409" t="str">
        <f t="shared" si="6"/>
        <v/>
      </c>
      <c r="H251" s="491" t="str">
        <f t="shared" si="7"/>
        <v/>
      </c>
    </row>
    <row r="252" spans="1:8" x14ac:dyDescent="0.2">
      <c r="A252" s="415"/>
      <c r="B252" s="416"/>
      <c r="C252" s="428"/>
      <c r="D252" s="417"/>
      <c r="E252" s="417"/>
      <c r="F252" s="417"/>
      <c r="G252" s="409" t="str">
        <f t="shared" si="6"/>
        <v/>
      </c>
      <c r="H252" s="491" t="str">
        <f t="shared" si="7"/>
        <v/>
      </c>
    </row>
    <row r="253" spans="1:8" x14ac:dyDescent="0.2">
      <c r="A253" s="415"/>
      <c r="B253" s="416"/>
      <c r="C253" s="428"/>
      <c r="D253" s="417"/>
      <c r="E253" s="417"/>
      <c r="F253" s="417"/>
      <c r="G253" s="409" t="str">
        <f t="shared" si="6"/>
        <v/>
      </c>
      <c r="H253" s="491" t="str">
        <f t="shared" si="7"/>
        <v/>
      </c>
    </row>
    <row r="254" spans="1:8" x14ac:dyDescent="0.2">
      <c r="A254" s="415"/>
      <c r="B254" s="416"/>
      <c r="C254" s="428"/>
      <c r="D254" s="417"/>
      <c r="E254" s="417"/>
      <c r="F254" s="417"/>
      <c r="G254" s="409" t="str">
        <f t="shared" si="6"/>
        <v/>
      </c>
      <c r="H254" s="491" t="str">
        <f t="shared" si="7"/>
        <v/>
      </c>
    </row>
    <row r="255" spans="1:8" x14ac:dyDescent="0.2">
      <c r="A255" s="415"/>
      <c r="B255" s="416"/>
      <c r="C255" s="428"/>
      <c r="D255" s="417"/>
      <c r="E255" s="417"/>
      <c r="F255" s="417"/>
      <c r="G255" s="409" t="str">
        <f t="shared" si="6"/>
        <v/>
      </c>
      <c r="H255" s="491" t="str">
        <f t="shared" si="7"/>
        <v/>
      </c>
    </row>
    <row r="256" spans="1:8" x14ac:dyDescent="0.2">
      <c r="A256" s="415"/>
      <c r="B256" s="416"/>
      <c r="C256" s="428"/>
      <c r="D256" s="417"/>
      <c r="E256" s="417"/>
      <c r="F256" s="417"/>
      <c r="G256" s="409" t="str">
        <f t="shared" si="6"/>
        <v/>
      </c>
      <c r="H256" s="491" t="str">
        <f t="shared" si="7"/>
        <v/>
      </c>
    </row>
    <row r="257" spans="1:8" x14ac:dyDescent="0.2">
      <c r="A257" s="415"/>
      <c r="B257" s="416"/>
      <c r="C257" s="428"/>
      <c r="D257" s="417"/>
      <c r="E257" s="417"/>
      <c r="F257" s="417"/>
      <c r="G257" s="409" t="str">
        <f t="shared" si="6"/>
        <v/>
      </c>
      <c r="H257" s="491" t="str">
        <f t="shared" si="7"/>
        <v/>
      </c>
    </row>
    <row r="258" spans="1:8" x14ac:dyDescent="0.2">
      <c r="A258" s="415"/>
      <c r="B258" s="416"/>
      <c r="C258" s="428"/>
      <c r="D258" s="417"/>
      <c r="E258" s="417"/>
      <c r="F258" s="417"/>
      <c r="G258" s="409" t="str">
        <f t="shared" si="6"/>
        <v/>
      </c>
      <c r="H258" s="491" t="str">
        <f t="shared" si="7"/>
        <v/>
      </c>
    </row>
    <row r="259" spans="1:8" x14ac:dyDescent="0.2">
      <c r="A259" s="415"/>
      <c r="B259" s="416"/>
      <c r="C259" s="428"/>
      <c r="D259" s="417"/>
      <c r="E259" s="417"/>
      <c r="F259" s="417"/>
      <c r="G259" s="409" t="str">
        <f t="shared" si="6"/>
        <v/>
      </c>
      <c r="H259" s="491" t="str">
        <f t="shared" si="7"/>
        <v/>
      </c>
    </row>
    <row r="260" spans="1:8" x14ac:dyDescent="0.2">
      <c r="A260" s="415"/>
      <c r="B260" s="416"/>
      <c r="C260" s="428"/>
      <c r="D260" s="417"/>
      <c r="E260" s="417"/>
      <c r="F260" s="417"/>
      <c r="G260" s="409" t="str">
        <f t="shared" si="6"/>
        <v/>
      </c>
      <c r="H260" s="491" t="str">
        <f t="shared" si="7"/>
        <v/>
      </c>
    </row>
    <row r="261" spans="1:8" x14ac:dyDescent="0.2">
      <c r="A261" s="415"/>
      <c r="B261" s="416"/>
      <c r="C261" s="428"/>
      <c r="D261" s="417"/>
      <c r="E261" s="417"/>
      <c r="F261" s="417"/>
      <c r="G261" s="409" t="str">
        <f t="shared" si="6"/>
        <v/>
      </c>
      <c r="H261" s="491" t="str">
        <f t="shared" si="7"/>
        <v/>
      </c>
    </row>
    <row r="262" spans="1:8" x14ac:dyDescent="0.2">
      <c r="A262" s="415"/>
      <c r="B262" s="416"/>
      <c r="C262" s="428"/>
      <c r="D262" s="417"/>
      <c r="E262" s="417"/>
      <c r="F262" s="417"/>
      <c r="G262" s="409" t="str">
        <f t="shared" si="6"/>
        <v/>
      </c>
      <c r="H262" s="491" t="str">
        <f t="shared" si="7"/>
        <v/>
      </c>
    </row>
    <row r="263" spans="1:8" x14ac:dyDescent="0.2">
      <c r="A263" s="415"/>
      <c r="B263" s="416"/>
      <c r="C263" s="428"/>
      <c r="D263" s="417"/>
      <c r="E263" s="417"/>
      <c r="F263" s="417"/>
      <c r="G263" s="409" t="str">
        <f t="shared" si="6"/>
        <v/>
      </c>
      <c r="H263" s="491" t="str">
        <f t="shared" si="7"/>
        <v/>
      </c>
    </row>
    <row r="264" spans="1:8" x14ac:dyDescent="0.2">
      <c r="A264" s="415"/>
      <c r="B264" s="416"/>
      <c r="C264" s="428"/>
      <c r="D264" s="417"/>
      <c r="E264" s="417"/>
      <c r="F264" s="417"/>
      <c r="G264" s="409" t="str">
        <f t="shared" si="6"/>
        <v/>
      </c>
      <c r="H264" s="491" t="str">
        <f t="shared" si="7"/>
        <v/>
      </c>
    </row>
    <row r="265" spans="1:8" x14ac:dyDescent="0.2">
      <c r="A265" s="415"/>
      <c r="B265" s="416"/>
      <c r="C265" s="428"/>
      <c r="D265" s="417"/>
      <c r="E265" s="417"/>
      <c r="F265" s="417"/>
      <c r="G265" s="409" t="str">
        <f t="shared" si="6"/>
        <v/>
      </c>
      <c r="H265" s="491" t="str">
        <f t="shared" si="7"/>
        <v/>
      </c>
    </row>
    <row r="266" spans="1:8" x14ac:dyDescent="0.2">
      <c r="A266" s="415"/>
      <c r="B266" s="416"/>
      <c r="C266" s="428"/>
      <c r="D266" s="417"/>
      <c r="E266" s="417"/>
      <c r="F266" s="417"/>
      <c r="G266" s="409" t="str">
        <f t="shared" si="6"/>
        <v/>
      </c>
      <c r="H266" s="491" t="str">
        <f t="shared" si="7"/>
        <v/>
      </c>
    </row>
    <row r="267" spans="1:8" x14ac:dyDescent="0.2">
      <c r="A267" s="415"/>
      <c r="B267" s="416"/>
      <c r="C267" s="428"/>
      <c r="D267" s="417"/>
      <c r="E267" s="417"/>
      <c r="F267" s="417"/>
      <c r="G267" s="409" t="str">
        <f t="shared" si="6"/>
        <v/>
      </c>
      <c r="H267" s="491" t="str">
        <f t="shared" si="7"/>
        <v/>
      </c>
    </row>
    <row r="268" spans="1:8" x14ac:dyDescent="0.2">
      <c r="A268" s="415"/>
      <c r="B268" s="416"/>
      <c r="C268" s="428"/>
      <c r="D268" s="417"/>
      <c r="E268" s="417"/>
      <c r="F268" s="417"/>
      <c r="G268" s="409" t="str">
        <f t="shared" ref="G268:G331" si="8">IF(D268&gt;0,D268-E268-F268,"")</f>
        <v/>
      </c>
      <c r="H268" s="491" t="str">
        <f t="shared" ref="H268:H331" si="9">IF(G268="","",C268)</f>
        <v/>
      </c>
    </row>
    <row r="269" spans="1:8" x14ac:dyDescent="0.2">
      <c r="A269" s="415"/>
      <c r="B269" s="416"/>
      <c r="C269" s="428"/>
      <c r="D269" s="417"/>
      <c r="E269" s="417"/>
      <c r="F269" s="417"/>
      <c r="G269" s="409" t="str">
        <f t="shared" si="8"/>
        <v/>
      </c>
      <c r="H269" s="491" t="str">
        <f t="shared" si="9"/>
        <v/>
      </c>
    </row>
    <row r="270" spans="1:8" x14ac:dyDescent="0.2">
      <c r="A270" s="415"/>
      <c r="B270" s="416"/>
      <c r="C270" s="428"/>
      <c r="D270" s="417"/>
      <c r="E270" s="417"/>
      <c r="F270" s="417"/>
      <c r="G270" s="409" t="str">
        <f t="shared" si="8"/>
        <v/>
      </c>
      <c r="H270" s="491" t="str">
        <f t="shared" si="9"/>
        <v/>
      </c>
    </row>
    <row r="271" spans="1:8" x14ac:dyDescent="0.2">
      <c r="A271" s="415"/>
      <c r="B271" s="416"/>
      <c r="C271" s="428"/>
      <c r="D271" s="417"/>
      <c r="E271" s="417"/>
      <c r="F271" s="417"/>
      <c r="G271" s="409" t="str">
        <f t="shared" si="8"/>
        <v/>
      </c>
      <c r="H271" s="491" t="str">
        <f t="shared" si="9"/>
        <v/>
      </c>
    </row>
    <row r="272" spans="1:8" x14ac:dyDescent="0.2">
      <c r="A272" s="415"/>
      <c r="B272" s="416"/>
      <c r="C272" s="428"/>
      <c r="D272" s="417"/>
      <c r="E272" s="417"/>
      <c r="F272" s="417"/>
      <c r="G272" s="409" t="str">
        <f t="shared" si="8"/>
        <v/>
      </c>
      <c r="H272" s="491" t="str">
        <f t="shared" si="9"/>
        <v/>
      </c>
    </row>
    <row r="273" spans="1:8" x14ac:dyDescent="0.2">
      <c r="A273" s="415"/>
      <c r="B273" s="416"/>
      <c r="C273" s="428"/>
      <c r="D273" s="417"/>
      <c r="E273" s="417"/>
      <c r="F273" s="417"/>
      <c r="G273" s="409" t="str">
        <f t="shared" si="8"/>
        <v/>
      </c>
      <c r="H273" s="491" t="str">
        <f t="shared" si="9"/>
        <v/>
      </c>
    </row>
    <row r="274" spans="1:8" x14ac:dyDescent="0.2">
      <c r="A274" s="415"/>
      <c r="B274" s="416"/>
      <c r="C274" s="428"/>
      <c r="D274" s="417"/>
      <c r="E274" s="417"/>
      <c r="F274" s="417"/>
      <c r="G274" s="409" t="str">
        <f t="shared" si="8"/>
        <v/>
      </c>
      <c r="H274" s="491" t="str">
        <f t="shared" si="9"/>
        <v/>
      </c>
    </row>
    <row r="275" spans="1:8" x14ac:dyDescent="0.2">
      <c r="A275" s="415"/>
      <c r="B275" s="416"/>
      <c r="C275" s="428"/>
      <c r="D275" s="417"/>
      <c r="E275" s="417"/>
      <c r="F275" s="417"/>
      <c r="G275" s="409" t="str">
        <f t="shared" si="8"/>
        <v/>
      </c>
      <c r="H275" s="491" t="str">
        <f t="shared" si="9"/>
        <v/>
      </c>
    </row>
    <row r="276" spans="1:8" x14ac:dyDescent="0.2">
      <c r="A276" s="415"/>
      <c r="B276" s="416"/>
      <c r="C276" s="428"/>
      <c r="D276" s="417"/>
      <c r="E276" s="417"/>
      <c r="F276" s="417"/>
      <c r="G276" s="409" t="str">
        <f t="shared" si="8"/>
        <v/>
      </c>
      <c r="H276" s="491" t="str">
        <f t="shared" si="9"/>
        <v/>
      </c>
    </row>
    <row r="277" spans="1:8" x14ac:dyDescent="0.2">
      <c r="A277" s="415"/>
      <c r="B277" s="416"/>
      <c r="C277" s="428"/>
      <c r="D277" s="417"/>
      <c r="E277" s="417"/>
      <c r="F277" s="417"/>
      <c r="G277" s="409" t="str">
        <f t="shared" si="8"/>
        <v/>
      </c>
      <c r="H277" s="491" t="str">
        <f t="shared" si="9"/>
        <v/>
      </c>
    </row>
    <row r="278" spans="1:8" x14ac:dyDescent="0.2">
      <c r="A278" s="415"/>
      <c r="B278" s="416"/>
      <c r="C278" s="428"/>
      <c r="D278" s="417"/>
      <c r="E278" s="417"/>
      <c r="F278" s="417"/>
      <c r="G278" s="409" t="str">
        <f t="shared" si="8"/>
        <v/>
      </c>
      <c r="H278" s="491" t="str">
        <f t="shared" si="9"/>
        <v/>
      </c>
    </row>
    <row r="279" spans="1:8" x14ac:dyDescent="0.2">
      <c r="A279" s="415"/>
      <c r="B279" s="416"/>
      <c r="C279" s="428"/>
      <c r="D279" s="417"/>
      <c r="E279" s="417"/>
      <c r="F279" s="417"/>
      <c r="G279" s="409" t="str">
        <f t="shared" si="8"/>
        <v/>
      </c>
      <c r="H279" s="491" t="str">
        <f t="shared" si="9"/>
        <v/>
      </c>
    </row>
    <row r="280" spans="1:8" x14ac:dyDescent="0.2">
      <c r="A280" s="415"/>
      <c r="B280" s="416"/>
      <c r="C280" s="428"/>
      <c r="D280" s="417"/>
      <c r="E280" s="417"/>
      <c r="F280" s="417"/>
      <c r="G280" s="409" t="str">
        <f t="shared" si="8"/>
        <v/>
      </c>
      <c r="H280" s="491" t="str">
        <f t="shared" si="9"/>
        <v/>
      </c>
    </row>
    <row r="281" spans="1:8" x14ac:dyDescent="0.2">
      <c r="A281" s="415"/>
      <c r="B281" s="416"/>
      <c r="C281" s="428"/>
      <c r="D281" s="417"/>
      <c r="E281" s="417"/>
      <c r="F281" s="417"/>
      <c r="G281" s="409" t="str">
        <f t="shared" si="8"/>
        <v/>
      </c>
      <c r="H281" s="491" t="str">
        <f t="shared" si="9"/>
        <v/>
      </c>
    </row>
    <row r="282" spans="1:8" x14ac:dyDescent="0.2">
      <c r="A282" s="415"/>
      <c r="B282" s="416"/>
      <c r="C282" s="428"/>
      <c r="D282" s="417"/>
      <c r="E282" s="417"/>
      <c r="F282" s="417"/>
      <c r="G282" s="409" t="str">
        <f t="shared" si="8"/>
        <v/>
      </c>
      <c r="H282" s="491" t="str">
        <f t="shared" si="9"/>
        <v/>
      </c>
    </row>
    <row r="283" spans="1:8" x14ac:dyDescent="0.2">
      <c r="A283" s="415"/>
      <c r="B283" s="416"/>
      <c r="C283" s="428"/>
      <c r="D283" s="417"/>
      <c r="E283" s="417"/>
      <c r="F283" s="417"/>
      <c r="G283" s="409" t="str">
        <f t="shared" si="8"/>
        <v/>
      </c>
      <c r="H283" s="491" t="str">
        <f t="shared" si="9"/>
        <v/>
      </c>
    </row>
    <row r="284" spans="1:8" x14ac:dyDescent="0.2">
      <c r="A284" s="415"/>
      <c r="B284" s="416"/>
      <c r="C284" s="428"/>
      <c r="D284" s="417"/>
      <c r="E284" s="417"/>
      <c r="F284" s="417"/>
      <c r="G284" s="409" t="str">
        <f t="shared" si="8"/>
        <v/>
      </c>
      <c r="H284" s="491" t="str">
        <f t="shared" si="9"/>
        <v/>
      </c>
    </row>
    <row r="285" spans="1:8" x14ac:dyDescent="0.2">
      <c r="A285" s="415"/>
      <c r="B285" s="416"/>
      <c r="C285" s="428"/>
      <c r="D285" s="417"/>
      <c r="E285" s="417"/>
      <c r="F285" s="417"/>
      <c r="G285" s="409" t="str">
        <f t="shared" si="8"/>
        <v/>
      </c>
      <c r="H285" s="491" t="str">
        <f t="shared" si="9"/>
        <v/>
      </c>
    </row>
    <row r="286" spans="1:8" x14ac:dyDescent="0.2">
      <c r="A286" s="415"/>
      <c r="B286" s="416"/>
      <c r="C286" s="428"/>
      <c r="D286" s="417"/>
      <c r="E286" s="417"/>
      <c r="F286" s="417"/>
      <c r="G286" s="409" t="str">
        <f t="shared" si="8"/>
        <v/>
      </c>
      <c r="H286" s="491" t="str">
        <f t="shared" si="9"/>
        <v/>
      </c>
    </row>
    <row r="287" spans="1:8" x14ac:dyDescent="0.2">
      <c r="A287" s="415"/>
      <c r="B287" s="416"/>
      <c r="C287" s="428"/>
      <c r="D287" s="417"/>
      <c r="E287" s="417"/>
      <c r="F287" s="417"/>
      <c r="G287" s="409" t="str">
        <f t="shared" si="8"/>
        <v/>
      </c>
      <c r="H287" s="491" t="str">
        <f t="shared" si="9"/>
        <v/>
      </c>
    </row>
    <row r="288" spans="1:8" x14ac:dyDescent="0.2">
      <c r="A288" s="415"/>
      <c r="B288" s="416"/>
      <c r="C288" s="428"/>
      <c r="D288" s="417"/>
      <c r="E288" s="417"/>
      <c r="F288" s="417"/>
      <c r="G288" s="409" t="str">
        <f t="shared" si="8"/>
        <v/>
      </c>
      <c r="H288" s="491" t="str">
        <f t="shared" si="9"/>
        <v/>
      </c>
    </row>
    <row r="289" spans="1:8" x14ac:dyDescent="0.2">
      <c r="A289" s="415"/>
      <c r="B289" s="416"/>
      <c r="C289" s="428"/>
      <c r="D289" s="417"/>
      <c r="E289" s="417"/>
      <c r="F289" s="417"/>
      <c r="G289" s="409" t="str">
        <f t="shared" si="8"/>
        <v/>
      </c>
      <c r="H289" s="491" t="str">
        <f t="shared" si="9"/>
        <v/>
      </c>
    </row>
    <row r="290" spans="1:8" x14ac:dyDescent="0.2">
      <c r="A290" s="415"/>
      <c r="B290" s="416"/>
      <c r="C290" s="428"/>
      <c r="D290" s="417"/>
      <c r="E290" s="417"/>
      <c r="F290" s="417"/>
      <c r="G290" s="409" t="str">
        <f t="shared" si="8"/>
        <v/>
      </c>
      <c r="H290" s="491" t="str">
        <f t="shared" si="9"/>
        <v/>
      </c>
    </row>
    <row r="291" spans="1:8" x14ac:dyDescent="0.2">
      <c r="A291" s="415"/>
      <c r="B291" s="416"/>
      <c r="C291" s="428"/>
      <c r="D291" s="417"/>
      <c r="E291" s="417"/>
      <c r="F291" s="417"/>
      <c r="G291" s="409" t="str">
        <f t="shared" si="8"/>
        <v/>
      </c>
      <c r="H291" s="491" t="str">
        <f t="shared" si="9"/>
        <v/>
      </c>
    </row>
    <row r="292" spans="1:8" x14ac:dyDescent="0.2">
      <c r="A292" s="415"/>
      <c r="B292" s="416"/>
      <c r="C292" s="428"/>
      <c r="D292" s="417"/>
      <c r="E292" s="417"/>
      <c r="F292" s="417"/>
      <c r="G292" s="409" t="str">
        <f t="shared" si="8"/>
        <v/>
      </c>
      <c r="H292" s="491" t="str">
        <f t="shared" si="9"/>
        <v/>
      </c>
    </row>
    <row r="293" spans="1:8" x14ac:dyDescent="0.2">
      <c r="A293" s="415"/>
      <c r="B293" s="416"/>
      <c r="C293" s="428"/>
      <c r="D293" s="417"/>
      <c r="E293" s="417"/>
      <c r="F293" s="417"/>
      <c r="G293" s="409" t="str">
        <f t="shared" si="8"/>
        <v/>
      </c>
      <c r="H293" s="491" t="str">
        <f t="shared" si="9"/>
        <v/>
      </c>
    </row>
    <row r="294" spans="1:8" x14ac:dyDescent="0.2">
      <c r="A294" s="415"/>
      <c r="B294" s="416"/>
      <c r="C294" s="428"/>
      <c r="D294" s="417"/>
      <c r="E294" s="417"/>
      <c r="F294" s="417"/>
      <c r="G294" s="409" t="str">
        <f t="shared" si="8"/>
        <v/>
      </c>
      <c r="H294" s="491" t="str">
        <f t="shared" si="9"/>
        <v/>
      </c>
    </row>
    <row r="295" spans="1:8" x14ac:dyDescent="0.2">
      <c r="A295" s="415"/>
      <c r="B295" s="416"/>
      <c r="C295" s="428"/>
      <c r="D295" s="417"/>
      <c r="E295" s="417"/>
      <c r="F295" s="417"/>
      <c r="G295" s="409" t="str">
        <f t="shared" si="8"/>
        <v/>
      </c>
      <c r="H295" s="491" t="str">
        <f t="shared" si="9"/>
        <v/>
      </c>
    </row>
    <row r="296" spans="1:8" x14ac:dyDescent="0.2">
      <c r="A296" s="415"/>
      <c r="B296" s="416"/>
      <c r="C296" s="428"/>
      <c r="D296" s="417"/>
      <c r="E296" s="417"/>
      <c r="F296" s="417"/>
      <c r="G296" s="409" t="str">
        <f t="shared" si="8"/>
        <v/>
      </c>
      <c r="H296" s="491" t="str">
        <f t="shared" si="9"/>
        <v/>
      </c>
    </row>
    <row r="297" spans="1:8" x14ac:dyDescent="0.2">
      <c r="A297" s="415"/>
      <c r="B297" s="416"/>
      <c r="C297" s="428"/>
      <c r="D297" s="417"/>
      <c r="E297" s="417"/>
      <c r="F297" s="417"/>
      <c r="G297" s="409" t="str">
        <f t="shared" si="8"/>
        <v/>
      </c>
      <c r="H297" s="491" t="str">
        <f t="shared" si="9"/>
        <v/>
      </c>
    </row>
    <row r="298" spans="1:8" x14ac:dyDescent="0.2">
      <c r="A298" s="415"/>
      <c r="B298" s="416"/>
      <c r="C298" s="428"/>
      <c r="D298" s="417"/>
      <c r="E298" s="417"/>
      <c r="F298" s="417"/>
      <c r="G298" s="409" t="str">
        <f t="shared" si="8"/>
        <v/>
      </c>
      <c r="H298" s="491" t="str">
        <f t="shared" si="9"/>
        <v/>
      </c>
    </row>
    <row r="299" spans="1:8" x14ac:dyDescent="0.2">
      <c r="A299" s="415"/>
      <c r="B299" s="416"/>
      <c r="C299" s="428"/>
      <c r="D299" s="417"/>
      <c r="E299" s="417"/>
      <c r="F299" s="417"/>
      <c r="G299" s="409" t="str">
        <f t="shared" si="8"/>
        <v/>
      </c>
      <c r="H299" s="491" t="str">
        <f t="shared" si="9"/>
        <v/>
      </c>
    </row>
    <row r="300" spans="1:8" x14ac:dyDescent="0.2">
      <c r="A300" s="415"/>
      <c r="B300" s="416"/>
      <c r="C300" s="428"/>
      <c r="D300" s="417"/>
      <c r="E300" s="417"/>
      <c r="F300" s="417"/>
      <c r="G300" s="409" t="str">
        <f t="shared" si="8"/>
        <v/>
      </c>
      <c r="H300" s="491" t="str">
        <f t="shared" si="9"/>
        <v/>
      </c>
    </row>
    <row r="301" spans="1:8" x14ac:dyDescent="0.2">
      <c r="A301" s="415"/>
      <c r="B301" s="416"/>
      <c r="C301" s="428"/>
      <c r="D301" s="417"/>
      <c r="E301" s="417"/>
      <c r="F301" s="417"/>
      <c r="G301" s="409" t="str">
        <f t="shared" si="8"/>
        <v/>
      </c>
      <c r="H301" s="491" t="str">
        <f t="shared" si="9"/>
        <v/>
      </c>
    </row>
    <row r="302" spans="1:8" x14ac:dyDescent="0.2">
      <c r="A302" s="415"/>
      <c r="B302" s="416"/>
      <c r="C302" s="428"/>
      <c r="D302" s="417"/>
      <c r="E302" s="417"/>
      <c r="F302" s="417"/>
      <c r="G302" s="409" t="str">
        <f t="shared" si="8"/>
        <v/>
      </c>
      <c r="H302" s="491" t="str">
        <f t="shared" si="9"/>
        <v/>
      </c>
    </row>
    <row r="303" spans="1:8" x14ac:dyDescent="0.2">
      <c r="A303" s="415"/>
      <c r="B303" s="416"/>
      <c r="C303" s="428"/>
      <c r="D303" s="417"/>
      <c r="E303" s="417"/>
      <c r="F303" s="417"/>
      <c r="G303" s="409" t="str">
        <f t="shared" si="8"/>
        <v/>
      </c>
      <c r="H303" s="491" t="str">
        <f t="shared" si="9"/>
        <v/>
      </c>
    </row>
    <row r="304" spans="1:8" x14ac:dyDescent="0.2">
      <c r="A304" s="415"/>
      <c r="B304" s="416"/>
      <c r="C304" s="428"/>
      <c r="D304" s="417"/>
      <c r="E304" s="417"/>
      <c r="F304" s="417"/>
      <c r="G304" s="409" t="str">
        <f t="shared" si="8"/>
        <v/>
      </c>
      <c r="H304" s="491" t="str">
        <f t="shared" si="9"/>
        <v/>
      </c>
    </row>
    <row r="305" spans="1:8" x14ac:dyDescent="0.2">
      <c r="A305" s="415"/>
      <c r="B305" s="416"/>
      <c r="C305" s="428"/>
      <c r="D305" s="417"/>
      <c r="E305" s="417"/>
      <c r="F305" s="417"/>
      <c r="G305" s="409" t="str">
        <f t="shared" si="8"/>
        <v/>
      </c>
      <c r="H305" s="491" t="str">
        <f t="shared" si="9"/>
        <v/>
      </c>
    </row>
    <row r="306" spans="1:8" x14ac:dyDescent="0.2">
      <c r="A306" s="415"/>
      <c r="B306" s="416"/>
      <c r="C306" s="428"/>
      <c r="D306" s="417"/>
      <c r="E306" s="417"/>
      <c r="F306" s="417"/>
      <c r="G306" s="409" t="str">
        <f t="shared" si="8"/>
        <v/>
      </c>
      <c r="H306" s="491" t="str">
        <f t="shared" si="9"/>
        <v/>
      </c>
    </row>
    <row r="307" spans="1:8" x14ac:dyDescent="0.2">
      <c r="A307" s="415"/>
      <c r="B307" s="416"/>
      <c r="C307" s="428"/>
      <c r="D307" s="417"/>
      <c r="E307" s="417"/>
      <c r="F307" s="417"/>
      <c r="G307" s="409" t="str">
        <f t="shared" si="8"/>
        <v/>
      </c>
      <c r="H307" s="491" t="str">
        <f t="shared" si="9"/>
        <v/>
      </c>
    </row>
    <row r="308" spans="1:8" x14ac:dyDescent="0.2">
      <c r="A308" s="415"/>
      <c r="B308" s="416"/>
      <c r="C308" s="428"/>
      <c r="D308" s="417"/>
      <c r="E308" s="417"/>
      <c r="F308" s="417"/>
      <c r="G308" s="409" t="str">
        <f t="shared" si="8"/>
        <v/>
      </c>
      <c r="H308" s="491" t="str">
        <f t="shared" si="9"/>
        <v/>
      </c>
    </row>
    <row r="309" spans="1:8" x14ac:dyDescent="0.2">
      <c r="A309" s="415"/>
      <c r="B309" s="416"/>
      <c r="C309" s="428"/>
      <c r="D309" s="417"/>
      <c r="E309" s="417"/>
      <c r="F309" s="417"/>
      <c r="G309" s="409" t="str">
        <f t="shared" si="8"/>
        <v/>
      </c>
      <c r="H309" s="491" t="str">
        <f t="shared" si="9"/>
        <v/>
      </c>
    </row>
    <row r="310" spans="1:8" x14ac:dyDescent="0.2">
      <c r="A310" s="415"/>
      <c r="B310" s="416"/>
      <c r="C310" s="428"/>
      <c r="D310" s="417"/>
      <c r="E310" s="417"/>
      <c r="F310" s="417"/>
      <c r="G310" s="409" t="str">
        <f t="shared" si="8"/>
        <v/>
      </c>
      <c r="H310" s="491" t="str">
        <f t="shared" si="9"/>
        <v/>
      </c>
    </row>
    <row r="311" spans="1:8" x14ac:dyDescent="0.2">
      <c r="A311" s="415"/>
      <c r="B311" s="416"/>
      <c r="C311" s="428"/>
      <c r="D311" s="417"/>
      <c r="E311" s="417"/>
      <c r="F311" s="417"/>
      <c r="G311" s="409" t="str">
        <f t="shared" si="8"/>
        <v/>
      </c>
      <c r="H311" s="491" t="str">
        <f t="shared" si="9"/>
        <v/>
      </c>
    </row>
    <row r="312" spans="1:8" x14ac:dyDescent="0.2">
      <c r="A312" s="415"/>
      <c r="B312" s="416"/>
      <c r="C312" s="428"/>
      <c r="D312" s="417"/>
      <c r="E312" s="417"/>
      <c r="F312" s="417"/>
      <c r="G312" s="409" t="str">
        <f t="shared" si="8"/>
        <v/>
      </c>
      <c r="H312" s="491" t="str">
        <f t="shared" si="9"/>
        <v/>
      </c>
    </row>
    <row r="313" spans="1:8" x14ac:dyDescent="0.2">
      <c r="A313" s="415"/>
      <c r="B313" s="416"/>
      <c r="C313" s="428"/>
      <c r="D313" s="417"/>
      <c r="E313" s="417"/>
      <c r="F313" s="417"/>
      <c r="G313" s="409" t="str">
        <f t="shared" si="8"/>
        <v/>
      </c>
      <c r="H313" s="491" t="str">
        <f t="shared" si="9"/>
        <v/>
      </c>
    </row>
    <row r="314" spans="1:8" x14ac:dyDescent="0.2">
      <c r="A314" s="415"/>
      <c r="B314" s="416"/>
      <c r="C314" s="428"/>
      <c r="D314" s="417"/>
      <c r="E314" s="417"/>
      <c r="F314" s="417"/>
      <c r="G314" s="409" t="str">
        <f t="shared" si="8"/>
        <v/>
      </c>
      <c r="H314" s="491" t="str">
        <f t="shared" si="9"/>
        <v/>
      </c>
    </row>
    <row r="315" spans="1:8" x14ac:dyDescent="0.2">
      <c r="A315" s="415"/>
      <c r="B315" s="416"/>
      <c r="C315" s="428"/>
      <c r="D315" s="417"/>
      <c r="E315" s="417"/>
      <c r="F315" s="417"/>
      <c r="G315" s="409" t="str">
        <f t="shared" si="8"/>
        <v/>
      </c>
      <c r="H315" s="491" t="str">
        <f t="shared" si="9"/>
        <v/>
      </c>
    </row>
    <row r="316" spans="1:8" x14ac:dyDescent="0.2">
      <c r="A316" s="415"/>
      <c r="B316" s="416"/>
      <c r="C316" s="428"/>
      <c r="D316" s="417"/>
      <c r="E316" s="417"/>
      <c r="F316" s="417"/>
      <c r="G316" s="409" t="str">
        <f t="shared" si="8"/>
        <v/>
      </c>
      <c r="H316" s="491" t="str">
        <f t="shared" si="9"/>
        <v/>
      </c>
    </row>
    <row r="317" spans="1:8" x14ac:dyDescent="0.2">
      <c r="A317" s="415"/>
      <c r="B317" s="416"/>
      <c r="C317" s="428"/>
      <c r="D317" s="417"/>
      <c r="E317" s="417"/>
      <c r="F317" s="417"/>
      <c r="G317" s="409" t="str">
        <f t="shared" si="8"/>
        <v/>
      </c>
      <c r="H317" s="491" t="str">
        <f t="shared" si="9"/>
        <v/>
      </c>
    </row>
    <row r="318" spans="1:8" x14ac:dyDescent="0.2">
      <c r="A318" s="415"/>
      <c r="B318" s="416"/>
      <c r="C318" s="428"/>
      <c r="D318" s="417"/>
      <c r="E318" s="417"/>
      <c r="F318" s="417"/>
      <c r="G318" s="409" t="str">
        <f t="shared" si="8"/>
        <v/>
      </c>
      <c r="H318" s="491" t="str">
        <f t="shared" si="9"/>
        <v/>
      </c>
    </row>
    <row r="319" spans="1:8" x14ac:dyDescent="0.2">
      <c r="A319" s="415"/>
      <c r="B319" s="416"/>
      <c r="C319" s="428"/>
      <c r="D319" s="417"/>
      <c r="E319" s="417"/>
      <c r="F319" s="417"/>
      <c r="G319" s="409" t="str">
        <f t="shared" si="8"/>
        <v/>
      </c>
      <c r="H319" s="491" t="str">
        <f t="shared" si="9"/>
        <v/>
      </c>
    </row>
    <row r="320" spans="1:8" x14ac:dyDescent="0.2">
      <c r="A320" s="415"/>
      <c r="B320" s="416"/>
      <c r="C320" s="428"/>
      <c r="D320" s="417"/>
      <c r="E320" s="417"/>
      <c r="F320" s="417"/>
      <c r="G320" s="409" t="str">
        <f t="shared" si="8"/>
        <v/>
      </c>
      <c r="H320" s="491" t="str">
        <f t="shared" si="9"/>
        <v/>
      </c>
    </row>
    <row r="321" spans="1:8" x14ac:dyDescent="0.2">
      <c r="A321" s="415"/>
      <c r="B321" s="416"/>
      <c r="C321" s="428"/>
      <c r="D321" s="417"/>
      <c r="E321" s="417"/>
      <c r="F321" s="417"/>
      <c r="G321" s="409" t="str">
        <f t="shared" si="8"/>
        <v/>
      </c>
      <c r="H321" s="491" t="str">
        <f t="shared" si="9"/>
        <v/>
      </c>
    </row>
    <row r="322" spans="1:8" x14ac:dyDescent="0.2">
      <c r="A322" s="415"/>
      <c r="B322" s="416"/>
      <c r="C322" s="428"/>
      <c r="D322" s="417"/>
      <c r="E322" s="417"/>
      <c r="F322" s="417"/>
      <c r="G322" s="409" t="str">
        <f t="shared" si="8"/>
        <v/>
      </c>
      <c r="H322" s="491" t="str">
        <f t="shared" si="9"/>
        <v/>
      </c>
    </row>
    <row r="323" spans="1:8" x14ac:dyDescent="0.2">
      <c r="A323" s="415"/>
      <c r="B323" s="416"/>
      <c r="C323" s="428"/>
      <c r="D323" s="417"/>
      <c r="E323" s="417"/>
      <c r="F323" s="417"/>
      <c r="G323" s="409" t="str">
        <f t="shared" si="8"/>
        <v/>
      </c>
      <c r="H323" s="491" t="str">
        <f t="shared" si="9"/>
        <v/>
      </c>
    </row>
    <row r="324" spans="1:8" x14ac:dyDescent="0.2">
      <c r="A324" s="415"/>
      <c r="B324" s="416"/>
      <c r="C324" s="428"/>
      <c r="D324" s="417"/>
      <c r="E324" s="417"/>
      <c r="F324" s="417"/>
      <c r="G324" s="409" t="str">
        <f t="shared" si="8"/>
        <v/>
      </c>
      <c r="H324" s="491" t="str">
        <f t="shared" si="9"/>
        <v/>
      </c>
    </row>
    <row r="325" spans="1:8" x14ac:dyDescent="0.2">
      <c r="A325" s="415"/>
      <c r="B325" s="416"/>
      <c r="C325" s="428"/>
      <c r="D325" s="417"/>
      <c r="E325" s="417"/>
      <c r="F325" s="417"/>
      <c r="G325" s="409" t="str">
        <f t="shared" si="8"/>
        <v/>
      </c>
      <c r="H325" s="491" t="str">
        <f t="shared" si="9"/>
        <v/>
      </c>
    </row>
    <row r="326" spans="1:8" x14ac:dyDescent="0.2">
      <c r="A326" s="415"/>
      <c r="B326" s="416"/>
      <c r="C326" s="428"/>
      <c r="D326" s="417"/>
      <c r="E326" s="417"/>
      <c r="F326" s="417"/>
      <c r="G326" s="409" t="str">
        <f t="shared" si="8"/>
        <v/>
      </c>
      <c r="H326" s="491" t="str">
        <f t="shared" si="9"/>
        <v/>
      </c>
    </row>
    <row r="327" spans="1:8" x14ac:dyDescent="0.2">
      <c r="A327" s="415"/>
      <c r="B327" s="416"/>
      <c r="C327" s="428"/>
      <c r="D327" s="417"/>
      <c r="E327" s="417"/>
      <c r="F327" s="417"/>
      <c r="G327" s="409" t="str">
        <f t="shared" si="8"/>
        <v/>
      </c>
      <c r="H327" s="491" t="str">
        <f t="shared" si="9"/>
        <v/>
      </c>
    </row>
    <row r="328" spans="1:8" x14ac:dyDescent="0.2">
      <c r="A328" s="415"/>
      <c r="B328" s="416"/>
      <c r="C328" s="428"/>
      <c r="D328" s="417"/>
      <c r="E328" s="417"/>
      <c r="F328" s="417"/>
      <c r="G328" s="409" t="str">
        <f t="shared" si="8"/>
        <v/>
      </c>
      <c r="H328" s="491" t="str">
        <f t="shared" si="9"/>
        <v/>
      </c>
    </row>
    <row r="329" spans="1:8" x14ac:dyDescent="0.2">
      <c r="A329" s="415"/>
      <c r="B329" s="416"/>
      <c r="C329" s="428"/>
      <c r="D329" s="417"/>
      <c r="E329" s="417"/>
      <c r="F329" s="417"/>
      <c r="G329" s="409" t="str">
        <f t="shared" si="8"/>
        <v/>
      </c>
      <c r="H329" s="491" t="str">
        <f t="shared" si="9"/>
        <v/>
      </c>
    </row>
    <row r="330" spans="1:8" x14ac:dyDescent="0.2">
      <c r="A330" s="415"/>
      <c r="B330" s="416"/>
      <c r="C330" s="428"/>
      <c r="D330" s="417"/>
      <c r="E330" s="417"/>
      <c r="F330" s="417"/>
      <c r="G330" s="409" t="str">
        <f t="shared" si="8"/>
        <v/>
      </c>
      <c r="H330" s="491" t="str">
        <f t="shared" si="9"/>
        <v/>
      </c>
    </row>
    <row r="331" spans="1:8" x14ac:dyDescent="0.2">
      <c r="A331" s="415"/>
      <c r="B331" s="416"/>
      <c r="C331" s="428"/>
      <c r="D331" s="417"/>
      <c r="E331" s="417"/>
      <c r="F331" s="417"/>
      <c r="G331" s="409" t="str">
        <f t="shared" si="8"/>
        <v/>
      </c>
      <c r="H331" s="491" t="str">
        <f t="shared" si="9"/>
        <v/>
      </c>
    </row>
    <row r="332" spans="1:8" x14ac:dyDescent="0.2">
      <c r="A332" s="415"/>
      <c r="B332" s="416"/>
      <c r="C332" s="428"/>
      <c r="D332" s="417"/>
      <c r="E332" s="417"/>
      <c r="F332" s="417"/>
      <c r="G332" s="409" t="str">
        <f t="shared" ref="G332:G395" si="10">IF(D332&gt;0,D332-E332-F332,"")</f>
        <v/>
      </c>
      <c r="H332" s="491" t="str">
        <f t="shared" ref="H332:H395" si="11">IF(G332="","",C332)</f>
        <v/>
      </c>
    </row>
    <row r="333" spans="1:8" x14ac:dyDescent="0.2">
      <c r="A333" s="415"/>
      <c r="B333" s="416"/>
      <c r="C333" s="428"/>
      <c r="D333" s="417"/>
      <c r="E333" s="417"/>
      <c r="F333" s="417"/>
      <c r="G333" s="409" t="str">
        <f t="shared" si="10"/>
        <v/>
      </c>
      <c r="H333" s="491" t="str">
        <f t="shared" si="11"/>
        <v/>
      </c>
    </row>
    <row r="334" spans="1:8" x14ac:dyDescent="0.2">
      <c r="A334" s="415"/>
      <c r="B334" s="416"/>
      <c r="C334" s="428"/>
      <c r="D334" s="417"/>
      <c r="E334" s="417"/>
      <c r="F334" s="417"/>
      <c r="G334" s="409" t="str">
        <f t="shared" si="10"/>
        <v/>
      </c>
      <c r="H334" s="491" t="str">
        <f t="shared" si="11"/>
        <v/>
      </c>
    </row>
    <row r="335" spans="1:8" x14ac:dyDescent="0.2">
      <c r="A335" s="415"/>
      <c r="B335" s="416"/>
      <c r="C335" s="428"/>
      <c r="D335" s="417"/>
      <c r="E335" s="417"/>
      <c r="F335" s="417"/>
      <c r="G335" s="409" t="str">
        <f t="shared" si="10"/>
        <v/>
      </c>
      <c r="H335" s="491" t="str">
        <f t="shared" si="11"/>
        <v/>
      </c>
    </row>
    <row r="336" spans="1:8" x14ac:dyDescent="0.2">
      <c r="A336" s="415"/>
      <c r="B336" s="416"/>
      <c r="C336" s="428"/>
      <c r="D336" s="417"/>
      <c r="E336" s="417"/>
      <c r="F336" s="417"/>
      <c r="G336" s="409" t="str">
        <f t="shared" si="10"/>
        <v/>
      </c>
      <c r="H336" s="491" t="str">
        <f t="shared" si="11"/>
        <v/>
      </c>
    </row>
    <row r="337" spans="1:8" x14ac:dyDescent="0.2">
      <c r="A337" s="415"/>
      <c r="B337" s="416"/>
      <c r="C337" s="428"/>
      <c r="D337" s="417"/>
      <c r="E337" s="417"/>
      <c r="F337" s="417"/>
      <c r="G337" s="409" t="str">
        <f t="shared" si="10"/>
        <v/>
      </c>
      <c r="H337" s="491" t="str">
        <f t="shared" si="11"/>
        <v/>
      </c>
    </row>
    <row r="338" spans="1:8" x14ac:dyDescent="0.2">
      <c r="A338" s="415"/>
      <c r="B338" s="416"/>
      <c r="C338" s="428"/>
      <c r="D338" s="417"/>
      <c r="E338" s="417"/>
      <c r="F338" s="417"/>
      <c r="G338" s="409" t="str">
        <f t="shared" si="10"/>
        <v/>
      </c>
      <c r="H338" s="491" t="str">
        <f t="shared" si="11"/>
        <v/>
      </c>
    </row>
    <row r="339" spans="1:8" x14ac:dyDescent="0.2">
      <c r="A339" s="415"/>
      <c r="B339" s="416"/>
      <c r="C339" s="428"/>
      <c r="D339" s="417"/>
      <c r="E339" s="417"/>
      <c r="F339" s="417"/>
      <c r="G339" s="409" t="str">
        <f t="shared" si="10"/>
        <v/>
      </c>
      <c r="H339" s="491" t="str">
        <f t="shared" si="11"/>
        <v/>
      </c>
    </row>
    <row r="340" spans="1:8" x14ac:dyDescent="0.2">
      <c r="A340" s="415"/>
      <c r="B340" s="416"/>
      <c r="C340" s="428"/>
      <c r="D340" s="417"/>
      <c r="E340" s="417"/>
      <c r="F340" s="417"/>
      <c r="G340" s="409" t="str">
        <f t="shared" si="10"/>
        <v/>
      </c>
      <c r="H340" s="491" t="str">
        <f t="shared" si="11"/>
        <v/>
      </c>
    </row>
    <row r="341" spans="1:8" x14ac:dyDescent="0.2">
      <c r="A341" s="415"/>
      <c r="B341" s="416"/>
      <c r="C341" s="428"/>
      <c r="D341" s="417"/>
      <c r="E341" s="417"/>
      <c r="F341" s="417"/>
      <c r="G341" s="409" t="str">
        <f t="shared" si="10"/>
        <v/>
      </c>
      <c r="H341" s="491" t="str">
        <f t="shared" si="11"/>
        <v/>
      </c>
    </row>
    <row r="342" spans="1:8" x14ac:dyDescent="0.2">
      <c r="A342" s="415"/>
      <c r="B342" s="416"/>
      <c r="C342" s="428"/>
      <c r="D342" s="417"/>
      <c r="E342" s="417"/>
      <c r="F342" s="417"/>
      <c r="G342" s="409" t="str">
        <f t="shared" si="10"/>
        <v/>
      </c>
      <c r="H342" s="491" t="str">
        <f t="shared" si="11"/>
        <v/>
      </c>
    </row>
    <row r="343" spans="1:8" x14ac:dyDescent="0.2">
      <c r="A343" s="415"/>
      <c r="B343" s="416"/>
      <c r="C343" s="428"/>
      <c r="D343" s="417"/>
      <c r="E343" s="417"/>
      <c r="F343" s="417"/>
      <c r="G343" s="409" t="str">
        <f t="shared" si="10"/>
        <v/>
      </c>
      <c r="H343" s="491" t="str">
        <f t="shared" si="11"/>
        <v/>
      </c>
    </row>
    <row r="344" spans="1:8" x14ac:dyDescent="0.2">
      <c r="A344" s="415"/>
      <c r="B344" s="416"/>
      <c r="C344" s="428"/>
      <c r="D344" s="417"/>
      <c r="E344" s="417"/>
      <c r="F344" s="417"/>
      <c r="G344" s="409" t="str">
        <f t="shared" si="10"/>
        <v/>
      </c>
      <c r="H344" s="491" t="str">
        <f t="shared" si="11"/>
        <v/>
      </c>
    </row>
    <row r="345" spans="1:8" x14ac:dyDescent="0.2">
      <c r="A345" s="415"/>
      <c r="B345" s="416"/>
      <c r="C345" s="428"/>
      <c r="D345" s="417"/>
      <c r="E345" s="417"/>
      <c r="F345" s="417"/>
      <c r="G345" s="409" t="str">
        <f t="shared" si="10"/>
        <v/>
      </c>
      <c r="H345" s="491" t="str">
        <f t="shared" si="11"/>
        <v/>
      </c>
    </row>
    <row r="346" spans="1:8" x14ac:dyDescent="0.2">
      <c r="A346" s="415"/>
      <c r="B346" s="416"/>
      <c r="C346" s="428"/>
      <c r="D346" s="417"/>
      <c r="E346" s="417"/>
      <c r="F346" s="417"/>
      <c r="G346" s="409" t="str">
        <f t="shared" si="10"/>
        <v/>
      </c>
      <c r="H346" s="491" t="str">
        <f t="shared" si="11"/>
        <v/>
      </c>
    </row>
    <row r="347" spans="1:8" x14ac:dyDescent="0.2">
      <c r="A347" s="415"/>
      <c r="B347" s="416"/>
      <c r="C347" s="428"/>
      <c r="D347" s="417"/>
      <c r="E347" s="417"/>
      <c r="F347" s="417"/>
      <c r="G347" s="409" t="str">
        <f t="shared" si="10"/>
        <v/>
      </c>
      <c r="H347" s="491" t="str">
        <f t="shared" si="11"/>
        <v/>
      </c>
    </row>
    <row r="348" spans="1:8" x14ac:dyDescent="0.2">
      <c r="A348" s="415"/>
      <c r="B348" s="416"/>
      <c r="C348" s="428"/>
      <c r="D348" s="417"/>
      <c r="E348" s="417"/>
      <c r="F348" s="417"/>
      <c r="G348" s="409" t="str">
        <f t="shared" si="10"/>
        <v/>
      </c>
      <c r="H348" s="491" t="str">
        <f t="shared" si="11"/>
        <v/>
      </c>
    </row>
    <row r="349" spans="1:8" x14ac:dyDescent="0.2">
      <c r="A349" s="415"/>
      <c r="B349" s="416"/>
      <c r="C349" s="428"/>
      <c r="D349" s="417"/>
      <c r="E349" s="417"/>
      <c r="F349" s="417"/>
      <c r="G349" s="409" t="str">
        <f t="shared" si="10"/>
        <v/>
      </c>
      <c r="H349" s="491" t="str">
        <f t="shared" si="11"/>
        <v/>
      </c>
    </row>
    <row r="350" spans="1:8" x14ac:dyDescent="0.2">
      <c r="A350" s="415"/>
      <c r="B350" s="416"/>
      <c r="C350" s="428"/>
      <c r="D350" s="417"/>
      <c r="E350" s="417"/>
      <c r="F350" s="417"/>
      <c r="G350" s="409" t="str">
        <f t="shared" si="10"/>
        <v/>
      </c>
      <c r="H350" s="491" t="str">
        <f t="shared" si="11"/>
        <v/>
      </c>
    </row>
    <row r="351" spans="1:8" x14ac:dyDescent="0.2">
      <c r="A351" s="415"/>
      <c r="B351" s="416"/>
      <c r="C351" s="428"/>
      <c r="D351" s="417"/>
      <c r="E351" s="417"/>
      <c r="F351" s="417"/>
      <c r="G351" s="409" t="str">
        <f t="shared" si="10"/>
        <v/>
      </c>
      <c r="H351" s="491" t="str">
        <f t="shared" si="11"/>
        <v/>
      </c>
    </row>
    <row r="352" spans="1:8" x14ac:dyDescent="0.2">
      <c r="A352" s="415"/>
      <c r="B352" s="416"/>
      <c r="C352" s="428"/>
      <c r="D352" s="417"/>
      <c r="E352" s="417"/>
      <c r="F352" s="417"/>
      <c r="G352" s="409" t="str">
        <f t="shared" si="10"/>
        <v/>
      </c>
      <c r="H352" s="491" t="str">
        <f t="shared" si="11"/>
        <v/>
      </c>
    </row>
    <row r="353" spans="1:8" x14ac:dyDescent="0.2">
      <c r="A353" s="415"/>
      <c r="B353" s="416"/>
      <c r="C353" s="428"/>
      <c r="D353" s="417"/>
      <c r="E353" s="417"/>
      <c r="F353" s="417"/>
      <c r="G353" s="409" t="str">
        <f t="shared" si="10"/>
        <v/>
      </c>
      <c r="H353" s="491" t="str">
        <f t="shared" si="11"/>
        <v/>
      </c>
    </row>
    <row r="354" spans="1:8" x14ac:dyDescent="0.2">
      <c r="A354" s="415"/>
      <c r="B354" s="416"/>
      <c r="C354" s="428"/>
      <c r="D354" s="417"/>
      <c r="E354" s="417"/>
      <c r="F354" s="417"/>
      <c r="G354" s="409" t="str">
        <f t="shared" si="10"/>
        <v/>
      </c>
      <c r="H354" s="491" t="str">
        <f t="shared" si="11"/>
        <v/>
      </c>
    </row>
    <row r="355" spans="1:8" x14ac:dyDescent="0.2">
      <c r="A355" s="415"/>
      <c r="B355" s="416"/>
      <c r="C355" s="428"/>
      <c r="D355" s="417"/>
      <c r="E355" s="417"/>
      <c r="F355" s="417"/>
      <c r="G355" s="409" t="str">
        <f t="shared" si="10"/>
        <v/>
      </c>
      <c r="H355" s="491" t="str">
        <f t="shared" si="11"/>
        <v/>
      </c>
    </row>
    <row r="356" spans="1:8" x14ac:dyDescent="0.2">
      <c r="A356" s="415"/>
      <c r="B356" s="416"/>
      <c r="C356" s="428"/>
      <c r="D356" s="417"/>
      <c r="E356" s="417"/>
      <c r="F356" s="417"/>
      <c r="G356" s="409" t="str">
        <f t="shared" si="10"/>
        <v/>
      </c>
      <c r="H356" s="491" t="str">
        <f t="shared" si="11"/>
        <v/>
      </c>
    </row>
    <row r="357" spans="1:8" x14ac:dyDescent="0.2">
      <c r="A357" s="415"/>
      <c r="B357" s="416"/>
      <c r="C357" s="428"/>
      <c r="D357" s="417"/>
      <c r="E357" s="417"/>
      <c r="F357" s="417"/>
      <c r="G357" s="409" t="str">
        <f t="shared" si="10"/>
        <v/>
      </c>
      <c r="H357" s="491" t="str">
        <f t="shared" si="11"/>
        <v/>
      </c>
    </row>
    <row r="358" spans="1:8" x14ac:dyDescent="0.2">
      <c r="A358" s="415"/>
      <c r="B358" s="416"/>
      <c r="C358" s="428"/>
      <c r="D358" s="417"/>
      <c r="E358" s="417"/>
      <c r="F358" s="417"/>
      <c r="G358" s="409" t="str">
        <f t="shared" si="10"/>
        <v/>
      </c>
      <c r="H358" s="491" t="str">
        <f t="shared" si="11"/>
        <v/>
      </c>
    </row>
    <row r="359" spans="1:8" x14ac:dyDescent="0.2">
      <c r="A359" s="415"/>
      <c r="B359" s="416"/>
      <c r="C359" s="428"/>
      <c r="D359" s="417"/>
      <c r="E359" s="417"/>
      <c r="F359" s="417"/>
      <c r="G359" s="409" t="str">
        <f t="shared" si="10"/>
        <v/>
      </c>
      <c r="H359" s="491" t="str">
        <f t="shared" si="11"/>
        <v/>
      </c>
    </row>
    <row r="360" spans="1:8" x14ac:dyDescent="0.2">
      <c r="A360" s="415"/>
      <c r="B360" s="416"/>
      <c r="C360" s="428"/>
      <c r="D360" s="417"/>
      <c r="E360" s="417"/>
      <c r="F360" s="417"/>
      <c r="G360" s="409" t="str">
        <f t="shared" si="10"/>
        <v/>
      </c>
      <c r="H360" s="491" t="str">
        <f t="shared" si="11"/>
        <v/>
      </c>
    </row>
    <row r="361" spans="1:8" x14ac:dyDescent="0.2">
      <c r="A361" s="415"/>
      <c r="B361" s="416"/>
      <c r="C361" s="428"/>
      <c r="D361" s="417"/>
      <c r="E361" s="417"/>
      <c r="F361" s="417"/>
      <c r="G361" s="409" t="str">
        <f t="shared" si="10"/>
        <v/>
      </c>
      <c r="H361" s="491" t="str">
        <f t="shared" si="11"/>
        <v/>
      </c>
    </row>
    <row r="362" spans="1:8" x14ac:dyDescent="0.2">
      <c r="A362" s="415"/>
      <c r="B362" s="416"/>
      <c r="C362" s="428"/>
      <c r="D362" s="417"/>
      <c r="E362" s="417"/>
      <c r="F362" s="417"/>
      <c r="G362" s="409" t="str">
        <f t="shared" si="10"/>
        <v/>
      </c>
      <c r="H362" s="491" t="str">
        <f t="shared" si="11"/>
        <v/>
      </c>
    </row>
    <row r="363" spans="1:8" x14ac:dyDescent="0.2">
      <c r="A363" s="415"/>
      <c r="B363" s="416"/>
      <c r="C363" s="428"/>
      <c r="D363" s="417"/>
      <c r="E363" s="417"/>
      <c r="F363" s="417"/>
      <c r="G363" s="409" t="str">
        <f t="shared" si="10"/>
        <v/>
      </c>
      <c r="H363" s="491" t="str">
        <f t="shared" si="11"/>
        <v/>
      </c>
    </row>
    <row r="364" spans="1:8" x14ac:dyDescent="0.2">
      <c r="A364" s="415"/>
      <c r="B364" s="416"/>
      <c r="C364" s="428"/>
      <c r="D364" s="417"/>
      <c r="E364" s="417"/>
      <c r="F364" s="417"/>
      <c r="G364" s="409" t="str">
        <f t="shared" si="10"/>
        <v/>
      </c>
      <c r="H364" s="491" t="str">
        <f t="shared" si="11"/>
        <v/>
      </c>
    </row>
    <row r="365" spans="1:8" x14ac:dyDescent="0.2">
      <c r="A365" s="415"/>
      <c r="B365" s="416"/>
      <c r="C365" s="428"/>
      <c r="D365" s="417"/>
      <c r="E365" s="417"/>
      <c r="F365" s="417"/>
      <c r="G365" s="409" t="str">
        <f t="shared" si="10"/>
        <v/>
      </c>
      <c r="H365" s="491" t="str">
        <f t="shared" si="11"/>
        <v/>
      </c>
    </row>
    <row r="366" spans="1:8" x14ac:dyDescent="0.2">
      <c r="A366" s="415"/>
      <c r="B366" s="416"/>
      <c r="C366" s="428"/>
      <c r="D366" s="417"/>
      <c r="E366" s="417"/>
      <c r="F366" s="417"/>
      <c r="G366" s="409" t="str">
        <f t="shared" si="10"/>
        <v/>
      </c>
      <c r="H366" s="491" t="str">
        <f t="shared" si="11"/>
        <v/>
      </c>
    </row>
    <row r="367" spans="1:8" x14ac:dyDescent="0.2">
      <c r="A367" s="415"/>
      <c r="B367" s="416"/>
      <c r="C367" s="428"/>
      <c r="D367" s="417"/>
      <c r="E367" s="417"/>
      <c r="F367" s="417"/>
      <c r="G367" s="409" t="str">
        <f t="shared" si="10"/>
        <v/>
      </c>
      <c r="H367" s="491" t="str">
        <f t="shared" si="11"/>
        <v/>
      </c>
    </row>
    <row r="368" spans="1:8" x14ac:dyDescent="0.2">
      <c r="A368" s="415"/>
      <c r="B368" s="416"/>
      <c r="C368" s="428"/>
      <c r="D368" s="417"/>
      <c r="E368" s="417"/>
      <c r="F368" s="417"/>
      <c r="G368" s="409" t="str">
        <f t="shared" si="10"/>
        <v/>
      </c>
      <c r="H368" s="491" t="str">
        <f t="shared" si="11"/>
        <v/>
      </c>
    </row>
    <row r="369" spans="1:8" x14ac:dyDescent="0.2">
      <c r="A369" s="415"/>
      <c r="B369" s="416"/>
      <c r="C369" s="428"/>
      <c r="D369" s="417"/>
      <c r="E369" s="417"/>
      <c r="F369" s="417"/>
      <c r="G369" s="409" t="str">
        <f t="shared" si="10"/>
        <v/>
      </c>
      <c r="H369" s="491" t="str">
        <f t="shared" si="11"/>
        <v/>
      </c>
    </row>
    <row r="370" spans="1:8" x14ac:dyDescent="0.2">
      <c r="A370" s="415"/>
      <c r="B370" s="416"/>
      <c r="C370" s="428"/>
      <c r="D370" s="417"/>
      <c r="E370" s="417"/>
      <c r="F370" s="417"/>
      <c r="G370" s="409" t="str">
        <f t="shared" si="10"/>
        <v/>
      </c>
      <c r="H370" s="491" t="str">
        <f t="shared" si="11"/>
        <v/>
      </c>
    </row>
    <row r="371" spans="1:8" x14ac:dyDescent="0.2">
      <c r="A371" s="415"/>
      <c r="B371" s="416"/>
      <c r="C371" s="428"/>
      <c r="D371" s="417"/>
      <c r="E371" s="417"/>
      <c r="F371" s="417"/>
      <c r="G371" s="409" t="str">
        <f t="shared" si="10"/>
        <v/>
      </c>
      <c r="H371" s="491" t="str">
        <f t="shared" si="11"/>
        <v/>
      </c>
    </row>
    <row r="372" spans="1:8" x14ac:dyDescent="0.2">
      <c r="A372" s="415"/>
      <c r="B372" s="416"/>
      <c r="C372" s="428"/>
      <c r="D372" s="417"/>
      <c r="E372" s="417"/>
      <c r="F372" s="417"/>
      <c r="G372" s="409" t="str">
        <f t="shared" si="10"/>
        <v/>
      </c>
      <c r="H372" s="491" t="str">
        <f t="shared" si="11"/>
        <v/>
      </c>
    </row>
    <row r="373" spans="1:8" x14ac:dyDescent="0.2">
      <c r="A373" s="415"/>
      <c r="B373" s="416"/>
      <c r="C373" s="428"/>
      <c r="D373" s="417"/>
      <c r="E373" s="417"/>
      <c r="F373" s="417"/>
      <c r="G373" s="409" t="str">
        <f t="shared" si="10"/>
        <v/>
      </c>
      <c r="H373" s="491" t="str">
        <f t="shared" si="11"/>
        <v/>
      </c>
    </row>
    <row r="374" spans="1:8" x14ac:dyDescent="0.2">
      <c r="A374" s="415"/>
      <c r="B374" s="416"/>
      <c r="C374" s="428"/>
      <c r="D374" s="417"/>
      <c r="E374" s="417"/>
      <c r="F374" s="417"/>
      <c r="G374" s="409" t="str">
        <f t="shared" si="10"/>
        <v/>
      </c>
      <c r="H374" s="491" t="str">
        <f t="shared" si="11"/>
        <v/>
      </c>
    </row>
    <row r="375" spans="1:8" x14ac:dyDescent="0.2">
      <c r="A375" s="415"/>
      <c r="B375" s="416"/>
      <c r="C375" s="428"/>
      <c r="D375" s="417"/>
      <c r="E375" s="417"/>
      <c r="F375" s="417"/>
      <c r="G375" s="409" t="str">
        <f t="shared" si="10"/>
        <v/>
      </c>
      <c r="H375" s="491" t="str">
        <f t="shared" si="11"/>
        <v/>
      </c>
    </row>
    <row r="376" spans="1:8" x14ac:dyDescent="0.2">
      <c r="A376" s="415"/>
      <c r="B376" s="416"/>
      <c r="C376" s="428"/>
      <c r="D376" s="417"/>
      <c r="E376" s="417"/>
      <c r="F376" s="417"/>
      <c r="G376" s="409" t="str">
        <f t="shared" si="10"/>
        <v/>
      </c>
      <c r="H376" s="491" t="str">
        <f t="shared" si="11"/>
        <v/>
      </c>
    </row>
    <row r="377" spans="1:8" x14ac:dyDescent="0.2">
      <c r="A377" s="415"/>
      <c r="B377" s="416"/>
      <c r="C377" s="428"/>
      <c r="D377" s="417"/>
      <c r="E377" s="417"/>
      <c r="F377" s="417"/>
      <c r="G377" s="409" t="str">
        <f t="shared" si="10"/>
        <v/>
      </c>
      <c r="H377" s="491" t="str">
        <f t="shared" si="11"/>
        <v/>
      </c>
    </row>
    <row r="378" spans="1:8" x14ac:dyDescent="0.2">
      <c r="A378" s="415"/>
      <c r="B378" s="416"/>
      <c r="C378" s="428"/>
      <c r="D378" s="417"/>
      <c r="E378" s="417"/>
      <c r="F378" s="417"/>
      <c r="G378" s="409" t="str">
        <f t="shared" si="10"/>
        <v/>
      </c>
      <c r="H378" s="491" t="str">
        <f t="shared" si="11"/>
        <v/>
      </c>
    </row>
    <row r="379" spans="1:8" x14ac:dyDescent="0.2">
      <c r="A379" s="415"/>
      <c r="B379" s="416"/>
      <c r="C379" s="428"/>
      <c r="D379" s="417"/>
      <c r="E379" s="417"/>
      <c r="F379" s="417"/>
      <c r="G379" s="409" t="str">
        <f t="shared" si="10"/>
        <v/>
      </c>
      <c r="H379" s="491" t="str">
        <f t="shared" si="11"/>
        <v/>
      </c>
    </row>
    <row r="380" spans="1:8" x14ac:dyDescent="0.2">
      <c r="A380" s="415"/>
      <c r="B380" s="416"/>
      <c r="C380" s="428"/>
      <c r="D380" s="417"/>
      <c r="E380" s="417"/>
      <c r="F380" s="417"/>
      <c r="G380" s="409" t="str">
        <f t="shared" si="10"/>
        <v/>
      </c>
      <c r="H380" s="491" t="str">
        <f t="shared" si="11"/>
        <v/>
      </c>
    </row>
    <row r="381" spans="1:8" x14ac:dyDescent="0.2">
      <c r="A381" s="415"/>
      <c r="B381" s="416"/>
      <c r="C381" s="428"/>
      <c r="D381" s="417"/>
      <c r="E381" s="417"/>
      <c r="F381" s="417"/>
      <c r="G381" s="409" t="str">
        <f t="shared" si="10"/>
        <v/>
      </c>
      <c r="H381" s="491" t="str">
        <f t="shared" si="11"/>
        <v/>
      </c>
    </row>
    <row r="382" spans="1:8" x14ac:dyDescent="0.2">
      <c r="A382" s="415"/>
      <c r="B382" s="416"/>
      <c r="C382" s="428"/>
      <c r="D382" s="417"/>
      <c r="E382" s="417"/>
      <c r="F382" s="417"/>
      <c r="G382" s="409" t="str">
        <f t="shared" si="10"/>
        <v/>
      </c>
      <c r="H382" s="491" t="str">
        <f t="shared" si="11"/>
        <v/>
      </c>
    </row>
    <row r="383" spans="1:8" x14ac:dyDescent="0.2">
      <c r="A383" s="415"/>
      <c r="B383" s="416"/>
      <c r="C383" s="428"/>
      <c r="D383" s="417"/>
      <c r="E383" s="417"/>
      <c r="F383" s="417"/>
      <c r="G383" s="409" t="str">
        <f t="shared" si="10"/>
        <v/>
      </c>
      <c r="H383" s="491" t="str">
        <f t="shared" si="11"/>
        <v/>
      </c>
    </row>
    <row r="384" spans="1:8" x14ac:dyDescent="0.2">
      <c r="A384" s="415"/>
      <c r="B384" s="416"/>
      <c r="C384" s="428"/>
      <c r="D384" s="417"/>
      <c r="E384" s="417"/>
      <c r="F384" s="417"/>
      <c r="G384" s="409" t="str">
        <f t="shared" si="10"/>
        <v/>
      </c>
      <c r="H384" s="491" t="str">
        <f t="shared" si="11"/>
        <v/>
      </c>
    </row>
    <row r="385" spans="1:8" x14ac:dyDescent="0.2">
      <c r="A385" s="415"/>
      <c r="B385" s="416"/>
      <c r="C385" s="428"/>
      <c r="D385" s="417"/>
      <c r="E385" s="417"/>
      <c r="F385" s="417"/>
      <c r="G385" s="409" t="str">
        <f t="shared" si="10"/>
        <v/>
      </c>
      <c r="H385" s="491" t="str">
        <f t="shared" si="11"/>
        <v/>
      </c>
    </row>
    <row r="386" spans="1:8" x14ac:dyDescent="0.2">
      <c r="A386" s="415"/>
      <c r="B386" s="416"/>
      <c r="C386" s="428"/>
      <c r="D386" s="417"/>
      <c r="E386" s="417"/>
      <c r="F386" s="417"/>
      <c r="G386" s="409" t="str">
        <f t="shared" si="10"/>
        <v/>
      </c>
      <c r="H386" s="491" t="str">
        <f t="shared" si="11"/>
        <v/>
      </c>
    </row>
    <row r="387" spans="1:8" x14ac:dyDescent="0.2">
      <c r="A387" s="415"/>
      <c r="B387" s="416"/>
      <c r="C387" s="428"/>
      <c r="D387" s="417"/>
      <c r="E387" s="417"/>
      <c r="F387" s="417"/>
      <c r="G387" s="409" t="str">
        <f t="shared" si="10"/>
        <v/>
      </c>
      <c r="H387" s="491" t="str">
        <f t="shared" si="11"/>
        <v/>
      </c>
    </row>
    <row r="388" spans="1:8" x14ac:dyDescent="0.2">
      <c r="A388" s="415"/>
      <c r="B388" s="416"/>
      <c r="C388" s="428"/>
      <c r="D388" s="417"/>
      <c r="E388" s="417"/>
      <c r="F388" s="417"/>
      <c r="G388" s="409" t="str">
        <f t="shared" si="10"/>
        <v/>
      </c>
      <c r="H388" s="491" t="str">
        <f t="shared" si="11"/>
        <v/>
      </c>
    </row>
    <row r="389" spans="1:8" x14ac:dyDescent="0.2">
      <c r="A389" s="415"/>
      <c r="B389" s="416"/>
      <c r="C389" s="428"/>
      <c r="D389" s="417"/>
      <c r="E389" s="417"/>
      <c r="F389" s="417"/>
      <c r="G389" s="409" t="str">
        <f t="shared" si="10"/>
        <v/>
      </c>
      <c r="H389" s="491" t="str">
        <f t="shared" si="11"/>
        <v/>
      </c>
    </row>
    <row r="390" spans="1:8" x14ac:dyDescent="0.2">
      <c r="A390" s="415"/>
      <c r="B390" s="416"/>
      <c r="C390" s="428"/>
      <c r="D390" s="417"/>
      <c r="E390" s="417"/>
      <c r="F390" s="417"/>
      <c r="G390" s="409" t="str">
        <f t="shared" si="10"/>
        <v/>
      </c>
      <c r="H390" s="491" t="str">
        <f t="shared" si="11"/>
        <v/>
      </c>
    </row>
    <row r="391" spans="1:8" x14ac:dyDescent="0.2">
      <c r="A391" s="415"/>
      <c r="B391" s="416"/>
      <c r="C391" s="428"/>
      <c r="D391" s="417"/>
      <c r="E391" s="417"/>
      <c r="F391" s="417"/>
      <c r="G391" s="409" t="str">
        <f t="shared" si="10"/>
        <v/>
      </c>
      <c r="H391" s="491" t="str">
        <f t="shared" si="11"/>
        <v/>
      </c>
    </row>
    <row r="392" spans="1:8" x14ac:dyDescent="0.2">
      <c r="A392" s="415"/>
      <c r="B392" s="416"/>
      <c r="C392" s="428"/>
      <c r="D392" s="417"/>
      <c r="E392" s="417"/>
      <c r="F392" s="417"/>
      <c r="G392" s="409" t="str">
        <f t="shared" si="10"/>
        <v/>
      </c>
      <c r="H392" s="491" t="str">
        <f t="shared" si="11"/>
        <v/>
      </c>
    </row>
    <row r="393" spans="1:8" x14ac:dyDescent="0.2">
      <c r="A393" s="415"/>
      <c r="B393" s="416"/>
      <c r="C393" s="428"/>
      <c r="D393" s="417"/>
      <c r="E393" s="417"/>
      <c r="F393" s="417"/>
      <c r="G393" s="409" t="str">
        <f t="shared" si="10"/>
        <v/>
      </c>
      <c r="H393" s="491" t="str">
        <f t="shared" si="11"/>
        <v/>
      </c>
    </row>
    <row r="394" spans="1:8" x14ac:dyDescent="0.2">
      <c r="A394" s="415"/>
      <c r="B394" s="416"/>
      <c r="C394" s="428"/>
      <c r="D394" s="417"/>
      <c r="E394" s="417"/>
      <c r="F394" s="417"/>
      <c r="G394" s="409" t="str">
        <f t="shared" si="10"/>
        <v/>
      </c>
      <c r="H394" s="491" t="str">
        <f t="shared" si="11"/>
        <v/>
      </c>
    </row>
    <row r="395" spans="1:8" x14ac:dyDescent="0.2">
      <c r="A395" s="415"/>
      <c r="B395" s="416"/>
      <c r="C395" s="428"/>
      <c r="D395" s="417"/>
      <c r="E395" s="417"/>
      <c r="F395" s="417"/>
      <c r="G395" s="409" t="str">
        <f t="shared" si="10"/>
        <v/>
      </c>
      <c r="H395" s="491" t="str">
        <f t="shared" si="11"/>
        <v/>
      </c>
    </row>
    <row r="396" spans="1:8" x14ac:dyDescent="0.2">
      <c r="A396" s="415"/>
      <c r="B396" s="416"/>
      <c r="C396" s="428"/>
      <c r="D396" s="417"/>
      <c r="E396" s="417"/>
      <c r="F396" s="417"/>
      <c r="G396" s="409" t="str">
        <f t="shared" ref="G396:G459" si="12">IF(D396&gt;0,D396-E396-F396,"")</f>
        <v/>
      </c>
      <c r="H396" s="491" t="str">
        <f t="shared" ref="H396:H459" si="13">IF(G396="","",C396)</f>
        <v/>
      </c>
    </row>
    <row r="397" spans="1:8" x14ac:dyDescent="0.2">
      <c r="A397" s="415"/>
      <c r="B397" s="416"/>
      <c r="C397" s="428"/>
      <c r="D397" s="417"/>
      <c r="E397" s="417"/>
      <c r="F397" s="417"/>
      <c r="G397" s="409" t="str">
        <f t="shared" si="12"/>
        <v/>
      </c>
      <c r="H397" s="491" t="str">
        <f t="shared" si="13"/>
        <v/>
      </c>
    </row>
    <row r="398" spans="1:8" x14ac:dyDescent="0.2">
      <c r="A398" s="415"/>
      <c r="B398" s="416"/>
      <c r="C398" s="428"/>
      <c r="D398" s="417"/>
      <c r="E398" s="417"/>
      <c r="F398" s="417"/>
      <c r="G398" s="409" t="str">
        <f t="shared" si="12"/>
        <v/>
      </c>
      <c r="H398" s="491" t="str">
        <f t="shared" si="13"/>
        <v/>
      </c>
    </row>
    <row r="399" spans="1:8" x14ac:dyDescent="0.2">
      <c r="A399" s="415"/>
      <c r="B399" s="416"/>
      <c r="C399" s="428"/>
      <c r="D399" s="417"/>
      <c r="E399" s="417"/>
      <c r="F399" s="417"/>
      <c r="G399" s="409" t="str">
        <f t="shared" si="12"/>
        <v/>
      </c>
      <c r="H399" s="491" t="str">
        <f t="shared" si="13"/>
        <v/>
      </c>
    </row>
    <row r="400" spans="1:8" x14ac:dyDescent="0.2">
      <c r="A400" s="415"/>
      <c r="B400" s="416"/>
      <c r="C400" s="428"/>
      <c r="D400" s="417"/>
      <c r="E400" s="417"/>
      <c r="F400" s="417"/>
      <c r="G400" s="409" t="str">
        <f t="shared" si="12"/>
        <v/>
      </c>
      <c r="H400" s="491" t="str">
        <f t="shared" si="13"/>
        <v/>
      </c>
    </row>
    <row r="401" spans="1:8" x14ac:dyDescent="0.2">
      <c r="A401" s="415"/>
      <c r="B401" s="416"/>
      <c r="C401" s="428"/>
      <c r="D401" s="417"/>
      <c r="E401" s="417"/>
      <c r="F401" s="417"/>
      <c r="G401" s="409" t="str">
        <f t="shared" si="12"/>
        <v/>
      </c>
      <c r="H401" s="491" t="str">
        <f t="shared" si="13"/>
        <v/>
      </c>
    </row>
    <row r="402" spans="1:8" x14ac:dyDescent="0.2">
      <c r="A402" s="415"/>
      <c r="B402" s="416"/>
      <c r="C402" s="428"/>
      <c r="D402" s="417"/>
      <c r="E402" s="417"/>
      <c r="F402" s="417"/>
      <c r="G402" s="409" t="str">
        <f t="shared" si="12"/>
        <v/>
      </c>
      <c r="H402" s="491" t="str">
        <f t="shared" si="13"/>
        <v/>
      </c>
    </row>
    <row r="403" spans="1:8" x14ac:dyDescent="0.2">
      <c r="A403" s="415"/>
      <c r="B403" s="416"/>
      <c r="C403" s="428"/>
      <c r="D403" s="417"/>
      <c r="E403" s="417"/>
      <c r="F403" s="417"/>
      <c r="G403" s="409" t="str">
        <f t="shared" si="12"/>
        <v/>
      </c>
      <c r="H403" s="491" t="str">
        <f t="shared" si="13"/>
        <v/>
      </c>
    </row>
    <row r="404" spans="1:8" x14ac:dyDescent="0.2">
      <c r="A404" s="415"/>
      <c r="B404" s="416"/>
      <c r="C404" s="428"/>
      <c r="D404" s="417"/>
      <c r="E404" s="417"/>
      <c r="F404" s="417"/>
      <c r="G404" s="409" t="str">
        <f t="shared" si="12"/>
        <v/>
      </c>
      <c r="H404" s="491" t="str">
        <f t="shared" si="13"/>
        <v/>
      </c>
    </row>
    <row r="405" spans="1:8" x14ac:dyDescent="0.2">
      <c r="A405" s="415"/>
      <c r="B405" s="416"/>
      <c r="C405" s="428"/>
      <c r="D405" s="417"/>
      <c r="E405" s="417"/>
      <c r="F405" s="417"/>
      <c r="G405" s="409" t="str">
        <f t="shared" si="12"/>
        <v/>
      </c>
      <c r="H405" s="491" t="str">
        <f t="shared" si="13"/>
        <v/>
      </c>
    </row>
    <row r="406" spans="1:8" x14ac:dyDescent="0.2">
      <c r="A406" s="415"/>
      <c r="B406" s="416"/>
      <c r="C406" s="428"/>
      <c r="D406" s="417"/>
      <c r="E406" s="417"/>
      <c r="F406" s="417"/>
      <c r="G406" s="409" t="str">
        <f t="shared" si="12"/>
        <v/>
      </c>
      <c r="H406" s="491" t="str">
        <f t="shared" si="13"/>
        <v/>
      </c>
    </row>
    <row r="407" spans="1:8" x14ac:dyDescent="0.2">
      <c r="A407" s="415"/>
      <c r="B407" s="416"/>
      <c r="C407" s="428"/>
      <c r="D407" s="417"/>
      <c r="E407" s="417"/>
      <c r="F407" s="417"/>
      <c r="G407" s="409" t="str">
        <f t="shared" si="12"/>
        <v/>
      </c>
      <c r="H407" s="491" t="str">
        <f t="shared" si="13"/>
        <v/>
      </c>
    </row>
    <row r="408" spans="1:8" x14ac:dyDescent="0.2">
      <c r="A408" s="415"/>
      <c r="B408" s="416"/>
      <c r="C408" s="428"/>
      <c r="D408" s="417"/>
      <c r="E408" s="417"/>
      <c r="F408" s="417"/>
      <c r="G408" s="409" t="str">
        <f t="shared" si="12"/>
        <v/>
      </c>
      <c r="H408" s="491" t="str">
        <f t="shared" si="13"/>
        <v/>
      </c>
    </row>
    <row r="409" spans="1:8" x14ac:dyDescent="0.2">
      <c r="A409" s="415"/>
      <c r="B409" s="416"/>
      <c r="C409" s="428"/>
      <c r="D409" s="417"/>
      <c r="E409" s="417"/>
      <c r="F409" s="417"/>
      <c r="G409" s="409" t="str">
        <f t="shared" si="12"/>
        <v/>
      </c>
      <c r="H409" s="491" t="str">
        <f t="shared" si="13"/>
        <v/>
      </c>
    </row>
    <row r="410" spans="1:8" x14ac:dyDescent="0.2">
      <c r="A410" s="415"/>
      <c r="B410" s="416"/>
      <c r="C410" s="428"/>
      <c r="D410" s="417"/>
      <c r="E410" s="417"/>
      <c r="F410" s="417"/>
      <c r="G410" s="409" t="str">
        <f t="shared" si="12"/>
        <v/>
      </c>
      <c r="H410" s="491" t="str">
        <f t="shared" si="13"/>
        <v/>
      </c>
    </row>
    <row r="411" spans="1:8" x14ac:dyDescent="0.2">
      <c r="A411" s="415"/>
      <c r="B411" s="416"/>
      <c r="C411" s="428"/>
      <c r="D411" s="417"/>
      <c r="E411" s="417"/>
      <c r="F411" s="417"/>
      <c r="G411" s="409" t="str">
        <f t="shared" si="12"/>
        <v/>
      </c>
      <c r="H411" s="491" t="str">
        <f t="shared" si="13"/>
        <v/>
      </c>
    </row>
    <row r="412" spans="1:8" x14ac:dyDescent="0.2">
      <c r="A412" s="415"/>
      <c r="B412" s="416"/>
      <c r="C412" s="428"/>
      <c r="D412" s="417"/>
      <c r="E412" s="417"/>
      <c r="F412" s="417"/>
      <c r="G412" s="409" t="str">
        <f t="shared" si="12"/>
        <v/>
      </c>
      <c r="H412" s="491" t="str">
        <f t="shared" si="13"/>
        <v/>
      </c>
    </row>
    <row r="413" spans="1:8" x14ac:dyDescent="0.2">
      <c r="A413" s="415"/>
      <c r="B413" s="416"/>
      <c r="C413" s="428"/>
      <c r="D413" s="417"/>
      <c r="E413" s="417"/>
      <c r="F413" s="417"/>
      <c r="G413" s="409" t="str">
        <f t="shared" si="12"/>
        <v/>
      </c>
      <c r="H413" s="491" t="str">
        <f t="shared" si="13"/>
        <v/>
      </c>
    </row>
    <row r="414" spans="1:8" x14ac:dyDescent="0.2">
      <c r="A414" s="415"/>
      <c r="B414" s="416"/>
      <c r="C414" s="428"/>
      <c r="D414" s="417"/>
      <c r="E414" s="417"/>
      <c r="F414" s="417"/>
      <c r="G414" s="409" t="str">
        <f t="shared" si="12"/>
        <v/>
      </c>
      <c r="H414" s="491" t="str">
        <f t="shared" si="13"/>
        <v/>
      </c>
    </row>
    <row r="415" spans="1:8" x14ac:dyDescent="0.2">
      <c r="A415" s="415"/>
      <c r="B415" s="416"/>
      <c r="C415" s="428"/>
      <c r="D415" s="417"/>
      <c r="E415" s="417"/>
      <c r="F415" s="417"/>
      <c r="G415" s="409" t="str">
        <f t="shared" si="12"/>
        <v/>
      </c>
      <c r="H415" s="491" t="str">
        <f t="shared" si="13"/>
        <v/>
      </c>
    </row>
    <row r="416" spans="1:8" x14ac:dyDescent="0.2">
      <c r="A416" s="415"/>
      <c r="B416" s="416"/>
      <c r="C416" s="428"/>
      <c r="D416" s="417"/>
      <c r="E416" s="417"/>
      <c r="F416" s="417"/>
      <c r="G416" s="409" t="str">
        <f t="shared" si="12"/>
        <v/>
      </c>
      <c r="H416" s="491" t="str">
        <f t="shared" si="13"/>
        <v/>
      </c>
    </row>
    <row r="417" spans="1:8" x14ac:dyDescent="0.2">
      <c r="A417" s="415"/>
      <c r="B417" s="416"/>
      <c r="C417" s="428"/>
      <c r="D417" s="417"/>
      <c r="E417" s="417"/>
      <c r="F417" s="417"/>
      <c r="G417" s="409" t="str">
        <f t="shared" si="12"/>
        <v/>
      </c>
      <c r="H417" s="491" t="str">
        <f t="shared" si="13"/>
        <v/>
      </c>
    </row>
    <row r="418" spans="1:8" x14ac:dyDescent="0.2">
      <c r="A418" s="415"/>
      <c r="B418" s="416"/>
      <c r="C418" s="428"/>
      <c r="D418" s="417"/>
      <c r="E418" s="417"/>
      <c r="F418" s="417"/>
      <c r="G418" s="409" t="str">
        <f t="shared" si="12"/>
        <v/>
      </c>
      <c r="H418" s="491" t="str">
        <f t="shared" si="13"/>
        <v/>
      </c>
    </row>
    <row r="419" spans="1:8" x14ac:dyDescent="0.2">
      <c r="A419" s="415"/>
      <c r="B419" s="416"/>
      <c r="C419" s="428"/>
      <c r="D419" s="417"/>
      <c r="E419" s="417"/>
      <c r="F419" s="417"/>
      <c r="G419" s="409" t="str">
        <f t="shared" si="12"/>
        <v/>
      </c>
      <c r="H419" s="491" t="str">
        <f t="shared" si="13"/>
        <v/>
      </c>
    </row>
    <row r="420" spans="1:8" x14ac:dyDescent="0.2">
      <c r="A420" s="415"/>
      <c r="B420" s="416"/>
      <c r="C420" s="428"/>
      <c r="D420" s="417"/>
      <c r="E420" s="417"/>
      <c r="F420" s="417"/>
      <c r="G420" s="409" t="str">
        <f t="shared" si="12"/>
        <v/>
      </c>
      <c r="H420" s="491" t="str">
        <f t="shared" si="13"/>
        <v/>
      </c>
    </row>
    <row r="421" spans="1:8" x14ac:dyDescent="0.2">
      <c r="A421" s="415"/>
      <c r="B421" s="416"/>
      <c r="C421" s="428"/>
      <c r="D421" s="417"/>
      <c r="E421" s="417"/>
      <c r="F421" s="417"/>
      <c r="G421" s="409" t="str">
        <f t="shared" si="12"/>
        <v/>
      </c>
      <c r="H421" s="491" t="str">
        <f t="shared" si="13"/>
        <v/>
      </c>
    </row>
    <row r="422" spans="1:8" x14ac:dyDescent="0.2">
      <c r="A422" s="415"/>
      <c r="B422" s="416"/>
      <c r="C422" s="428"/>
      <c r="D422" s="417"/>
      <c r="E422" s="417"/>
      <c r="F422" s="417"/>
      <c r="G422" s="409" t="str">
        <f t="shared" si="12"/>
        <v/>
      </c>
      <c r="H422" s="491" t="str">
        <f t="shared" si="13"/>
        <v/>
      </c>
    </row>
    <row r="423" spans="1:8" x14ac:dyDescent="0.2">
      <c r="A423" s="415"/>
      <c r="B423" s="416"/>
      <c r="C423" s="428"/>
      <c r="D423" s="417"/>
      <c r="E423" s="417"/>
      <c r="F423" s="417"/>
      <c r="G423" s="409" t="str">
        <f t="shared" si="12"/>
        <v/>
      </c>
      <c r="H423" s="491" t="str">
        <f t="shared" si="13"/>
        <v/>
      </c>
    </row>
    <row r="424" spans="1:8" x14ac:dyDescent="0.2">
      <c r="A424" s="415"/>
      <c r="B424" s="416"/>
      <c r="C424" s="428"/>
      <c r="D424" s="417"/>
      <c r="E424" s="417"/>
      <c r="F424" s="417"/>
      <c r="G424" s="409" t="str">
        <f t="shared" si="12"/>
        <v/>
      </c>
      <c r="H424" s="491" t="str">
        <f t="shared" si="13"/>
        <v/>
      </c>
    </row>
    <row r="425" spans="1:8" x14ac:dyDescent="0.2">
      <c r="A425" s="415"/>
      <c r="B425" s="416"/>
      <c r="C425" s="428"/>
      <c r="D425" s="417"/>
      <c r="E425" s="417"/>
      <c r="F425" s="417"/>
      <c r="G425" s="409" t="str">
        <f t="shared" si="12"/>
        <v/>
      </c>
      <c r="H425" s="491" t="str">
        <f t="shared" si="13"/>
        <v/>
      </c>
    </row>
    <row r="426" spans="1:8" x14ac:dyDescent="0.2">
      <c r="A426" s="415"/>
      <c r="B426" s="416"/>
      <c r="C426" s="428"/>
      <c r="D426" s="417"/>
      <c r="E426" s="417"/>
      <c r="F426" s="417"/>
      <c r="G426" s="409" t="str">
        <f t="shared" si="12"/>
        <v/>
      </c>
      <c r="H426" s="491" t="str">
        <f t="shared" si="13"/>
        <v/>
      </c>
    </row>
    <row r="427" spans="1:8" x14ac:dyDescent="0.2">
      <c r="A427" s="415"/>
      <c r="B427" s="416"/>
      <c r="C427" s="428"/>
      <c r="D427" s="417"/>
      <c r="E427" s="417"/>
      <c r="F427" s="417"/>
      <c r="G427" s="409" t="str">
        <f t="shared" si="12"/>
        <v/>
      </c>
      <c r="H427" s="491" t="str">
        <f t="shared" si="13"/>
        <v/>
      </c>
    </row>
    <row r="428" spans="1:8" x14ac:dyDescent="0.2">
      <c r="A428" s="415"/>
      <c r="B428" s="416"/>
      <c r="C428" s="428"/>
      <c r="D428" s="417"/>
      <c r="E428" s="417"/>
      <c r="F428" s="417"/>
      <c r="G428" s="409" t="str">
        <f t="shared" si="12"/>
        <v/>
      </c>
      <c r="H428" s="491" t="str">
        <f t="shared" si="13"/>
        <v/>
      </c>
    </row>
    <row r="429" spans="1:8" x14ac:dyDescent="0.2">
      <c r="A429" s="415"/>
      <c r="B429" s="416"/>
      <c r="C429" s="428"/>
      <c r="D429" s="417"/>
      <c r="E429" s="417"/>
      <c r="F429" s="417"/>
      <c r="G429" s="409" t="str">
        <f t="shared" si="12"/>
        <v/>
      </c>
      <c r="H429" s="491" t="str">
        <f t="shared" si="13"/>
        <v/>
      </c>
    </row>
    <row r="430" spans="1:8" x14ac:dyDescent="0.2">
      <c r="A430" s="415"/>
      <c r="B430" s="416"/>
      <c r="C430" s="428"/>
      <c r="D430" s="417"/>
      <c r="E430" s="417"/>
      <c r="F430" s="417"/>
      <c r="G430" s="409" t="str">
        <f t="shared" si="12"/>
        <v/>
      </c>
      <c r="H430" s="491" t="str">
        <f t="shared" si="13"/>
        <v/>
      </c>
    </row>
    <row r="431" spans="1:8" x14ac:dyDescent="0.2">
      <c r="A431" s="415"/>
      <c r="B431" s="416"/>
      <c r="C431" s="428"/>
      <c r="D431" s="417"/>
      <c r="E431" s="417"/>
      <c r="F431" s="417"/>
      <c r="G431" s="409" t="str">
        <f t="shared" si="12"/>
        <v/>
      </c>
      <c r="H431" s="491" t="str">
        <f t="shared" si="13"/>
        <v/>
      </c>
    </row>
    <row r="432" spans="1:8" x14ac:dyDescent="0.2">
      <c r="A432" s="415"/>
      <c r="B432" s="416"/>
      <c r="C432" s="428"/>
      <c r="D432" s="417"/>
      <c r="E432" s="417"/>
      <c r="F432" s="417"/>
      <c r="G432" s="409" t="str">
        <f t="shared" si="12"/>
        <v/>
      </c>
      <c r="H432" s="491" t="str">
        <f t="shared" si="13"/>
        <v/>
      </c>
    </row>
    <row r="433" spans="1:8" x14ac:dyDescent="0.2">
      <c r="A433" s="415"/>
      <c r="B433" s="416"/>
      <c r="C433" s="428"/>
      <c r="D433" s="417"/>
      <c r="E433" s="417"/>
      <c r="F433" s="417"/>
      <c r="G433" s="409" t="str">
        <f t="shared" si="12"/>
        <v/>
      </c>
      <c r="H433" s="491" t="str">
        <f t="shared" si="13"/>
        <v/>
      </c>
    </row>
    <row r="434" spans="1:8" x14ac:dyDescent="0.2">
      <c r="A434" s="415"/>
      <c r="B434" s="416"/>
      <c r="C434" s="428"/>
      <c r="D434" s="417"/>
      <c r="E434" s="417"/>
      <c r="F434" s="417"/>
      <c r="G434" s="409" t="str">
        <f t="shared" si="12"/>
        <v/>
      </c>
      <c r="H434" s="491" t="str">
        <f t="shared" si="13"/>
        <v/>
      </c>
    </row>
    <row r="435" spans="1:8" x14ac:dyDescent="0.2">
      <c r="A435" s="415"/>
      <c r="B435" s="416"/>
      <c r="C435" s="428"/>
      <c r="D435" s="417"/>
      <c r="E435" s="417"/>
      <c r="F435" s="417"/>
      <c r="G435" s="409" t="str">
        <f t="shared" si="12"/>
        <v/>
      </c>
      <c r="H435" s="491" t="str">
        <f t="shared" si="13"/>
        <v/>
      </c>
    </row>
    <row r="436" spans="1:8" x14ac:dyDescent="0.2">
      <c r="A436" s="415"/>
      <c r="B436" s="416"/>
      <c r="C436" s="428"/>
      <c r="D436" s="417"/>
      <c r="E436" s="417"/>
      <c r="F436" s="417"/>
      <c r="G436" s="409" t="str">
        <f t="shared" si="12"/>
        <v/>
      </c>
      <c r="H436" s="491" t="str">
        <f t="shared" si="13"/>
        <v/>
      </c>
    </row>
    <row r="437" spans="1:8" x14ac:dyDescent="0.2">
      <c r="A437" s="415"/>
      <c r="B437" s="416"/>
      <c r="C437" s="428"/>
      <c r="D437" s="417"/>
      <c r="E437" s="417"/>
      <c r="F437" s="417"/>
      <c r="G437" s="409" t="str">
        <f t="shared" si="12"/>
        <v/>
      </c>
      <c r="H437" s="491" t="str">
        <f t="shared" si="13"/>
        <v/>
      </c>
    </row>
    <row r="438" spans="1:8" x14ac:dyDescent="0.2">
      <c r="A438" s="415"/>
      <c r="B438" s="416"/>
      <c r="C438" s="428"/>
      <c r="D438" s="417"/>
      <c r="E438" s="417"/>
      <c r="F438" s="417"/>
      <c r="G438" s="409" t="str">
        <f t="shared" si="12"/>
        <v/>
      </c>
      <c r="H438" s="491" t="str">
        <f t="shared" si="13"/>
        <v/>
      </c>
    </row>
    <row r="439" spans="1:8" x14ac:dyDescent="0.2">
      <c r="A439" s="415"/>
      <c r="B439" s="416"/>
      <c r="C439" s="428"/>
      <c r="D439" s="417"/>
      <c r="E439" s="417"/>
      <c r="F439" s="417"/>
      <c r="G439" s="409" t="str">
        <f t="shared" si="12"/>
        <v/>
      </c>
      <c r="H439" s="491" t="str">
        <f t="shared" si="13"/>
        <v/>
      </c>
    </row>
    <row r="440" spans="1:8" x14ac:dyDescent="0.2">
      <c r="A440" s="415"/>
      <c r="B440" s="416"/>
      <c r="C440" s="428"/>
      <c r="D440" s="417"/>
      <c r="E440" s="417"/>
      <c r="F440" s="417"/>
      <c r="G440" s="409" t="str">
        <f t="shared" si="12"/>
        <v/>
      </c>
      <c r="H440" s="491" t="str">
        <f t="shared" si="13"/>
        <v/>
      </c>
    </row>
    <row r="441" spans="1:8" x14ac:dyDescent="0.2">
      <c r="A441" s="415"/>
      <c r="B441" s="416"/>
      <c r="C441" s="428"/>
      <c r="D441" s="417"/>
      <c r="E441" s="417"/>
      <c r="F441" s="417"/>
      <c r="G441" s="409" t="str">
        <f t="shared" si="12"/>
        <v/>
      </c>
      <c r="H441" s="491" t="str">
        <f t="shared" si="13"/>
        <v/>
      </c>
    </row>
    <row r="442" spans="1:8" x14ac:dyDescent="0.2">
      <c r="A442" s="415"/>
      <c r="B442" s="416"/>
      <c r="C442" s="428"/>
      <c r="D442" s="417"/>
      <c r="E442" s="417"/>
      <c r="F442" s="417"/>
      <c r="G442" s="409" t="str">
        <f t="shared" si="12"/>
        <v/>
      </c>
      <c r="H442" s="491" t="str">
        <f t="shared" si="13"/>
        <v/>
      </c>
    </row>
    <row r="443" spans="1:8" x14ac:dyDescent="0.2">
      <c r="A443" s="415"/>
      <c r="B443" s="416"/>
      <c r="C443" s="428"/>
      <c r="D443" s="417"/>
      <c r="E443" s="417"/>
      <c r="F443" s="417"/>
      <c r="G443" s="409" t="str">
        <f t="shared" si="12"/>
        <v/>
      </c>
      <c r="H443" s="491" t="str">
        <f t="shared" si="13"/>
        <v/>
      </c>
    </row>
    <row r="444" spans="1:8" x14ac:dyDescent="0.2">
      <c r="A444" s="415"/>
      <c r="B444" s="416"/>
      <c r="C444" s="428"/>
      <c r="D444" s="417"/>
      <c r="E444" s="417"/>
      <c r="F444" s="417"/>
      <c r="G444" s="409" t="str">
        <f t="shared" si="12"/>
        <v/>
      </c>
      <c r="H444" s="491" t="str">
        <f t="shared" si="13"/>
        <v/>
      </c>
    </row>
    <row r="445" spans="1:8" x14ac:dyDescent="0.2">
      <c r="A445" s="415"/>
      <c r="B445" s="416"/>
      <c r="C445" s="428"/>
      <c r="D445" s="417"/>
      <c r="E445" s="417"/>
      <c r="F445" s="417"/>
      <c r="G445" s="409" t="str">
        <f t="shared" si="12"/>
        <v/>
      </c>
      <c r="H445" s="491" t="str">
        <f t="shared" si="13"/>
        <v/>
      </c>
    </row>
    <row r="446" spans="1:8" x14ac:dyDescent="0.2">
      <c r="A446" s="415"/>
      <c r="B446" s="416"/>
      <c r="C446" s="428"/>
      <c r="D446" s="417"/>
      <c r="E446" s="417"/>
      <c r="F446" s="417"/>
      <c r="G446" s="409" t="str">
        <f t="shared" si="12"/>
        <v/>
      </c>
      <c r="H446" s="491" t="str">
        <f t="shared" si="13"/>
        <v/>
      </c>
    </row>
    <row r="447" spans="1:8" x14ac:dyDescent="0.2">
      <c r="A447" s="415"/>
      <c r="B447" s="416"/>
      <c r="C447" s="428"/>
      <c r="D447" s="417"/>
      <c r="E447" s="417"/>
      <c r="F447" s="417"/>
      <c r="G447" s="409" t="str">
        <f t="shared" si="12"/>
        <v/>
      </c>
      <c r="H447" s="491" t="str">
        <f t="shared" si="13"/>
        <v/>
      </c>
    </row>
    <row r="448" spans="1:8" x14ac:dyDescent="0.2">
      <c r="A448" s="415"/>
      <c r="B448" s="416"/>
      <c r="C448" s="428"/>
      <c r="D448" s="417"/>
      <c r="E448" s="417"/>
      <c r="F448" s="417"/>
      <c r="G448" s="409" t="str">
        <f t="shared" si="12"/>
        <v/>
      </c>
      <c r="H448" s="491" t="str">
        <f t="shared" si="13"/>
        <v/>
      </c>
    </row>
    <row r="449" spans="1:8" x14ac:dyDescent="0.2">
      <c r="A449" s="415"/>
      <c r="B449" s="416"/>
      <c r="C449" s="428"/>
      <c r="D449" s="417"/>
      <c r="E449" s="417"/>
      <c r="F449" s="417"/>
      <c r="G449" s="409" t="str">
        <f t="shared" si="12"/>
        <v/>
      </c>
      <c r="H449" s="491" t="str">
        <f t="shared" si="13"/>
        <v/>
      </c>
    </row>
    <row r="450" spans="1:8" x14ac:dyDescent="0.2">
      <c r="A450" s="415"/>
      <c r="B450" s="416"/>
      <c r="C450" s="428"/>
      <c r="D450" s="417"/>
      <c r="E450" s="417"/>
      <c r="F450" s="417"/>
      <c r="G450" s="409" t="str">
        <f t="shared" si="12"/>
        <v/>
      </c>
      <c r="H450" s="491" t="str">
        <f t="shared" si="13"/>
        <v/>
      </c>
    </row>
    <row r="451" spans="1:8" x14ac:dyDescent="0.2">
      <c r="A451" s="415"/>
      <c r="B451" s="416"/>
      <c r="C451" s="428"/>
      <c r="D451" s="417"/>
      <c r="E451" s="417"/>
      <c r="F451" s="417"/>
      <c r="G451" s="409" t="str">
        <f t="shared" si="12"/>
        <v/>
      </c>
      <c r="H451" s="491" t="str">
        <f t="shared" si="13"/>
        <v/>
      </c>
    </row>
    <row r="452" spans="1:8" x14ac:dyDescent="0.2">
      <c r="A452" s="415"/>
      <c r="B452" s="416"/>
      <c r="C452" s="428"/>
      <c r="D452" s="417"/>
      <c r="E452" s="417"/>
      <c r="F452" s="417"/>
      <c r="G452" s="409" t="str">
        <f t="shared" si="12"/>
        <v/>
      </c>
      <c r="H452" s="491" t="str">
        <f t="shared" si="13"/>
        <v/>
      </c>
    </row>
    <row r="453" spans="1:8" x14ac:dyDescent="0.2">
      <c r="A453" s="415"/>
      <c r="B453" s="416"/>
      <c r="C453" s="428"/>
      <c r="D453" s="417"/>
      <c r="E453" s="417"/>
      <c r="F453" s="417"/>
      <c r="G453" s="409" t="str">
        <f t="shared" si="12"/>
        <v/>
      </c>
      <c r="H453" s="491" t="str">
        <f t="shared" si="13"/>
        <v/>
      </c>
    </row>
    <row r="454" spans="1:8" x14ac:dyDescent="0.2">
      <c r="A454" s="415"/>
      <c r="B454" s="416"/>
      <c r="C454" s="428"/>
      <c r="D454" s="417"/>
      <c r="E454" s="417"/>
      <c r="F454" s="417"/>
      <c r="G454" s="409" t="str">
        <f t="shared" si="12"/>
        <v/>
      </c>
      <c r="H454" s="491" t="str">
        <f t="shared" si="13"/>
        <v/>
      </c>
    </row>
    <row r="455" spans="1:8" x14ac:dyDescent="0.2">
      <c r="A455" s="415"/>
      <c r="B455" s="416"/>
      <c r="C455" s="428"/>
      <c r="D455" s="417"/>
      <c r="E455" s="417"/>
      <c r="F455" s="417"/>
      <c r="G455" s="409" t="str">
        <f t="shared" si="12"/>
        <v/>
      </c>
      <c r="H455" s="491" t="str">
        <f t="shared" si="13"/>
        <v/>
      </c>
    </row>
    <row r="456" spans="1:8" x14ac:dyDescent="0.2">
      <c r="A456" s="415"/>
      <c r="B456" s="416"/>
      <c r="C456" s="428"/>
      <c r="D456" s="417"/>
      <c r="E456" s="417"/>
      <c r="F456" s="417"/>
      <c r="G456" s="409" t="str">
        <f t="shared" si="12"/>
        <v/>
      </c>
      <c r="H456" s="491" t="str">
        <f t="shared" si="13"/>
        <v/>
      </c>
    </row>
    <row r="457" spans="1:8" x14ac:dyDescent="0.2">
      <c r="A457" s="415"/>
      <c r="B457" s="416"/>
      <c r="C457" s="428"/>
      <c r="D457" s="417"/>
      <c r="E457" s="417"/>
      <c r="F457" s="417"/>
      <c r="G457" s="409" t="str">
        <f t="shared" si="12"/>
        <v/>
      </c>
      <c r="H457" s="491" t="str">
        <f t="shared" si="13"/>
        <v/>
      </c>
    </row>
    <row r="458" spans="1:8" x14ac:dyDescent="0.2">
      <c r="A458" s="415"/>
      <c r="B458" s="416"/>
      <c r="C458" s="428"/>
      <c r="D458" s="417"/>
      <c r="E458" s="417"/>
      <c r="F458" s="417"/>
      <c r="G458" s="409" t="str">
        <f t="shared" si="12"/>
        <v/>
      </c>
      <c r="H458" s="491" t="str">
        <f t="shared" si="13"/>
        <v/>
      </c>
    </row>
    <row r="459" spans="1:8" x14ac:dyDescent="0.2">
      <c r="A459" s="415"/>
      <c r="B459" s="416"/>
      <c r="C459" s="428"/>
      <c r="D459" s="417"/>
      <c r="E459" s="417"/>
      <c r="F459" s="417"/>
      <c r="G459" s="409" t="str">
        <f t="shared" si="12"/>
        <v/>
      </c>
      <c r="H459" s="491" t="str">
        <f t="shared" si="13"/>
        <v/>
      </c>
    </row>
    <row r="460" spans="1:8" x14ac:dyDescent="0.2">
      <c r="A460" s="415"/>
      <c r="B460" s="416"/>
      <c r="C460" s="428"/>
      <c r="D460" s="417"/>
      <c r="E460" s="417"/>
      <c r="F460" s="417"/>
      <c r="G460" s="409" t="str">
        <f t="shared" ref="G460:G523" si="14">IF(D460&gt;0,D460-E460-F460,"")</f>
        <v/>
      </c>
      <c r="H460" s="491" t="str">
        <f t="shared" ref="H460:H523" si="15">IF(G460="","",C460)</f>
        <v/>
      </c>
    </row>
    <row r="461" spans="1:8" x14ac:dyDescent="0.2">
      <c r="A461" s="415"/>
      <c r="B461" s="416"/>
      <c r="C461" s="428"/>
      <c r="D461" s="417"/>
      <c r="E461" s="417"/>
      <c r="F461" s="417"/>
      <c r="G461" s="409" t="str">
        <f t="shared" si="14"/>
        <v/>
      </c>
      <c r="H461" s="491" t="str">
        <f t="shared" si="15"/>
        <v/>
      </c>
    </row>
    <row r="462" spans="1:8" x14ac:dyDescent="0.2">
      <c r="A462" s="415"/>
      <c r="B462" s="416"/>
      <c r="C462" s="428"/>
      <c r="D462" s="417"/>
      <c r="E462" s="417"/>
      <c r="F462" s="417"/>
      <c r="G462" s="409" t="str">
        <f t="shared" si="14"/>
        <v/>
      </c>
      <c r="H462" s="491" t="str">
        <f t="shared" si="15"/>
        <v/>
      </c>
    </row>
    <row r="463" spans="1:8" x14ac:dyDescent="0.2">
      <c r="A463" s="415"/>
      <c r="B463" s="416"/>
      <c r="C463" s="428"/>
      <c r="D463" s="417"/>
      <c r="E463" s="417"/>
      <c r="F463" s="417"/>
      <c r="G463" s="409" t="str">
        <f t="shared" si="14"/>
        <v/>
      </c>
      <c r="H463" s="491" t="str">
        <f t="shared" si="15"/>
        <v/>
      </c>
    </row>
    <row r="464" spans="1:8" x14ac:dyDescent="0.2">
      <c r="A464" s="415"/>
      <c r="B464" s="416"/>
      <c r="C464" s="428"/>
      <c r="D464" s="417"/>
      <c r="E464" s="417"/>
      <c r="F464" s="417"/>
      <c r="G464" s="409" t="str">
        <f t="shared" si="14"/>
        <v/>
      </c>
      <c r="H464" s="491" t="str">
        <f t="shared" si="15"/>
        <v/>
      </c>
    </row>
    <row r="465" spans="1:8" x14ac:dyDescent="0.2">
      <c r="A465" s="415"/>
      <c r="B465" s="416"/>
      <c r="C465" s="428"/>
      <c r="D465" s="417"/>
      <c r="E465" s="417"/>
      <c r="F465" s="417"/>
      <c r="G465" s="409" t="str">
        <f t="shared" si="14"/>
        <v/>
      </c>
      <c r="H465" s="491" t="str">
        <f t="shared" si="15"/>
        <v/>
      </c>
    </row>
    <row r="466" spans="1:8" x14ac:dyDescent="0.2">
      <c r="A466" s="415"/>
      <c r="B466" s="416"/>
      <c r="C466" s="428"/>
      <c r="D466" s="417"/>
      <c r="E466" s="417"/>
      <c r="F466" s="417"/>
      <c r="G466" s="409" t="str">
        <f t="shared" si="14"/>
        <v/>
      </c>
      <c r="H466" s="491" t="str">
        <f t="shared" si="15"/>
        <v/>
      </c>
    </row>
    <row r="467" spans="1:8" x14ac:dyDescent="0.2">
      <c r="A467" s="415"/>
      <c r="B467" s="416"/>
      <c r="C467" s="428"/>
      <c r="D467" s="417"/>
      <c r="E467" s="417"/>
      <c r="F467" s="417"/>
      <c r="G467" s="409" t="str">
        <f t="shared" si="14"/>
        <v/>
      </c>
      <c r="H467" s="491" t="str">
        <f t="shared" si="15"/>
        <v/>
      </c>
    </row>
    <row r="468" spans="1:8" x14ac:dyDescent="0.2">
      <c r="A468" s="415"/>
      <c r="B468" s="416"/>
      <c r="C468" s="428"/>
      <c r="D468" s="417"/>
      <c r="E468" s="417"/>
      <c r="F468" s="417"/>
      <c r="G468" s="409" t="str">
        <f t="shared" si="14"/>
        <v/>
      </c>
      <c r="H468" s="491" t="str">
        <f t="shared" si="15"/>
        <v/>
      </c>
    </row>
    <row r="469" spans="1:8" x14ac:dyDescent="0.2">
      <c r="A469" s="415"/>
      <c r="B469" s="416"/>
      <c r="C469" s="428"/>
      <c r="D469" s="417"/>
      <c r="E469" s="417"/>
      <c r="F469" s="417"/>
      <c r="G469" s="409" t="str">
        <f t="shared" si="14"/>
        <v/>
      </c>
      <c r="H469" s="491" t="str">
        <f t="shared" si="15"/>
        <v/>
      </c>
    </row>
    <row r="470" spans="1:8" x14ac:dyDescent="0.2">
      <c r="A470" s="415"/>
      <c r="B470" s="416"/>
      <c r="C470" s="428"/>
      <c r="D470" s="417"/>
      <c r="E470" s="417"/>
      <c r="F470" s="417"/>
      <c r="G470" s="409" t="str">
        <f t="shared" si="14"/>
        <v/>
      </c>
      <c r="H470" s="491" t="str">
        <f t="shared" si="15"/>
        <v/>
      </c>
    </row>
    <row r="471" spans="1:8" x14ac:dyDescent="0.2">
      <c r="A471" s="415"/>
      <c r="B471" s="416"/>
      <c r="C471" s="428"/>
      <c r="D471" s="417"/>
      <c r="E471" s="417"/>
      <c r="F471" s="417"/>
      <c r="G471" s="409" t="str">
        <f t="shared" si="14"/>
        <v/>
      </c>
      <c r="H471" s="491" t="str">
        <f t="shared" si="15"/>
        <v/>
      </c>
    </row>
    <row r="472" spans="1:8" x14ac:dyDescent="0.2">
      <c r="A472" s="415"/>
      <c r="B472" s="416"/>
      <c r="C472" s="428"/>
      <c r="D472" s="417"/>
      <c r="E472" s="417"/>
      <c r="F472" s="417"/>
      <c r="G472" s="409" t="str">
        <f t="shared" si="14"/>
        <v/>
      </c>
      <c r="H472" s="491" t="str">
        <f t="shared" si="15"/>
        <v/>
      </c>
    </row>
    <row r="473" spans="1:8" x14ac:dyDescent="0.2">
      <c r="A473" s="415"/>
      <c r="B473" s="416"/>
      <c r="C473" s="428"/>
      <c r="D473" s="417"/>
      <c r="E473" s="417"/>
      <c r="F473" s="417"/>
      <c r="G473" s="409" t="str">
        <f t="shared" si="14"/>
        <v/>
      </c>
      <c r="H473" s="491" t="str">
        <f t="shared" si="15"/>
        <v/>
      </c>
    </row>
    <row r="474" spans="1:8" x14ac:dyDescent="0.2">
      <c r="A474" s="415"/>
      <c r="B474" s="416"/>
      <c r="C474" s="428"/>
      <c r="D474" s="417"/>
      <c r="E474" s="417"/>
      <c r="F474" s="417"/>
      <c r="G474" s="409" t="str">
        <f t="shared" si="14"/>
        <v/>
      </c>
      <c r="H474" s="491" t="str">
        <f t="shared" si="15"/>
        <v/>
      </c>
    </row>
    <row r="475" spans="1:8" x14ac:dyDescent="0.2">
      <c r="A475" s="415"/>
      <c r="B475" s="416"/>
      <c r="C475" s="428"/>
      <c r="D475" s="417"/>
      <c r="E475" s="417"/>
      <c r="F475" s="417"/>
      <c r="G475" s="409" t="str">
        <f t="shared" si="14"/>
        <v/>
      </c>
      <c r="H475" s="491" t="str">
        <f t="shared" si="15"/>
        <v/>
      </c>
    </row>
    <row r="476" spans="1:8" x14ac:dyDescent="0.2">
      <c r="A476" s="415"/>
      <c r="B476" s="416"/>
      <c r="C476" s="428"/>
      <c r="D476" s="417"/>
      <c r="E476" s="417"/>
      <c r="F476" s="417"/>
      <c r="G476" s="409" t="str">
        <f t="shared" si="14"/>
        <v/>
      </c>
      <c r="H476" s="491" t="str">
        <f t="shared" si="15"/>
        <v/>
      </c>
    </row>
    <row r="477" spans="1:8" x14ac:dyDescent="0.2">
      <c r="A477" s="415"/>
      <c r="B477" s="416"/>
      <c r="C477" s="428"/>
      <c r="D477" s="417"/>
      <c r="E477" s="417"/>
      <c r="F477" s="417"/>
      <c r="G477" s="409" t="str">
        <f t="shared" si="14"/>
        <v/>
      </c>
      <c r="H477" s="491" t="str">
        <f t="shared" si="15"/>
        <v/>
      </c>
    </row>
    <row r="478" spans="1:8" x14ac:dyDescent="0.2">
      <c r="A478" s="415"/>
      <c r="B478" s="416"/>
      <c r="C478" s="428"/>
      <c r="D478" s="417"/>
      <c r="E478" s="417"/>
      <c r="F478" s="417"/>
      <c r="G478" s="409" t="str">
        <f t="shared" si="14"/>
        <v/>
      </c>
      <c r="H478" s="491" t="str">
        <f t="shared" si="15"/>
        <v/>
      </c>
    </row>
    <row r="479" spans="1:8" x14ac:dyDescent="0.2">
      <c r="A479" s="415"/>
      <c r="B479" s="416"/>
      <c r="C479" s="428"/>
      <c r="D479" s="417"/>
      <c r="E479" s="417"/>
      <c r="F479" s="417"/>
      <c r="G479" s="409" t="str">
        <f t="shared" si="14"/>
        <v/>
      </c>
      <c r="H479" s="491" t="str">
        <f t="shared" si="15"/>
        <v/>
      </c>
    </row>
    <row r="480" spans="1:8" x14ac:dyDescent="0.2">
      <c r="A480" s="415"/>
      <c r="B480" s="416"/>
      <c r="C480" s="428"/>
      <c r="D480" s="417"/>
      <c r="E480" s="417"/>
      <c r="F480" s="417"/>
      <c r="G480" s="409" t="str">
        <f t="shared" si="14"/>
        <v/>
      </c>
      <c r="H480" s="491" t="str">
        <f t="shared" si="15"/>
        <v/>
      </c>
    </row>
    <row r="481" spans="1:8" x14ac:dyDescent="0.2">
      <c r="A481" s="415"/>
      <c r="B481" s="416"/>
      <c r="C481" s="428"/>
      <c r="D481" s="417"/>
      <c r="E481" s="417"/>
      <c r="F481" s="417"/>
      <c r="G481" s="409" t="str">
        <f t="shared" si="14"/>
        <v/>
      </c>
      <c r="H481" s="491" t="str">
        <f t="shared" si="15"/>
        <v/>
      </c>
    </row>
    <row r="482" spans="1:8" x14ac:dyDescent="0.2">
      <c r="A482" s="415"/>
      <c r="B482" s="416"/>
      <c r="C482" s="428"/>
      <c r="D482" s="417"/>
      <c r="E482" s="417"/>
      <c r="F482" s="417"/>
      <c r="G482" s="409" t="str">
        <f t="shared" si="14"/>
        <v/>
      </c>
      <c r="H482" s="491" t="str">
        <f t="shared" si="15"/>
        <v/>
      </c>
    </row>
    <row r="483" spans="1:8" x14ac:dyDescent="0.2">
      <c r="A483" s="415"/>
      <c r="B483" s="416"/>
      <c r="C483" s="428"/>
      <c r="D483" s="417"/>
      <c r="E483" s="417"/>
      <c r="F483" s="417"/>
      <c r="G483" s="409" t="str">
        <f t="shared" si="14"/>
        <v/>
      </c>
      <c r="H483" s="491" t="str">
        <f t="shared" si="15"/>
        <v/>
      </c>
    </row>
    <row r="484" spans="1:8" x14ac:dyDescent="0.2">
      <c r="A484" s="415"/>
      <c r="B484" s="416"/>
      <c r="C484" s="428"/>
      <c r="D484" s="417"/>
      <c r="E484" s="417"/>
      <c r="F484" s="417"/>
      <c r="G484" s="409" t="str">
        <f t="shared" si="14"/>
        <v/>
      </c>
      <c r="H484" s="491" t="str">
        <f t="shared" si="15"/>
        <v/>
      </c>
    </row>
    <row r="485" spans="1:8" x14ac:dyDescent="0.2">
      <c r="A485" s="415"/>
      <c r="B485" s="416"/>
      <c r="C485" s="428"/>
      <c r="D485" s="417"/>
      <c r="E485" s="417"/>
      <c r="F485" s="417"/>
      <c r="G485" s="409" t="str">
        <f t="shared" si="14"/>
        <v/>
      </c>
      <c r="H485" s="491" t="str">
        <f t="shared" si="15"/>
        <v/>
      </c>
    </row>
    <row r="486" spans="1:8" x14ac:dyDescent="0.2">
      <c r="A486" s="415"/>
      <c r="B486" s="416"/>
      <c r="C486" s="428"/>
      <c r="D486" s="417"/>
      <c r="E486" s="417"/>
      <c r="F486" s="417"/>
      <c r="G486" s="409" t="str">
        <f t="shared" si="14"/>
        <v/>
      </c>
      <c r="H486" s="491" t="str">
        <f t="shared" si="15"/>
        <v/>
      </c>
    </row>
    <row r="487" spans="1:8" x14ac:dyDescent="0.2">
      <c r="A487" s="415"/>
      <c r="B487" s="416"/>
      <c r="C487" s="428"/>
      <c r="D487" s="417"/>
      <c r="E487" s="417"/>
      <c r="F487" s="417"/>
      <c r="G487" s="409" t="str">
        <f t="shared" si="14"/>
        <v/>
      </c>
      <c r="H487" s="491" t="str">
        <f t="shared" si="15"/>
        <v/>
      </c>
    </row>
    <row r="488" spans="1:8" x14ac:dyDescent="0.2">
      <c r="A488" s="415"/>
      <c r="B488" s="416"/>
      <c r="C488" s="428"/>
      <c r="D488" s="417"/>
      <c r="E488" s="417"/>
      <c r="F488" s="417"/>
      <c r="G488" s="409" t="str">
        <f t="shared" si="14"/>
        <v/>
      </c>
      <c r="H488" s="491" t="str">
        <f t="shared" si="15"/>
        <v/>
      </c>
    </row>
    <row r="489" spans="1:8" x14ac:dyDescent="0.2">
      <c r="A489" s="415"/>
      <c r="B489" s="416"/>
      <c r="C489" s="428"/>
      <c r="D489" s="417"/>
      <c r="E489" s="417"/>
      <c r="F489" s="417"/>
      <c r="G489" s="409" t="str">
        <f t="shared" si="14"/>
        <v/>
      </c>
      <c r="H489" s="491" t="str">
        <f t="shared" si="15"/>
        <v/>
      </c>
    </row>
    <row r="490" spans="1:8" x14ac:dyDescent="0.2">
      <c r="A490" s="415"/>
      <c r="B490" s="416"/>
      <c r="C490" s="428"/>
      <c r="D490" s="417"/>
      <c r="E490" s="417"/>
      <c r="F490" s="417"/>
      <c r="G490" s="409" t="str">
        <f t="shared" si="14"/>
        <v/>
      </c>
      <c r="H490" s="491" t="str">
        <f t="shared" si="15"/>
        <v/>
      </c>
    </row>
    <row r="491" spans="1:8" x14ac:dyDescent="0.2">
      <c r="A491" s="415"/>
      <c r="B491" s="416"/>
      <c r="C491" s="428"/>
      <c r="D491" s="417"/>
      <c r="E491" s="417"/>
      <c r="F491" s="417"/>
      <c r="G491" s="409" t="str">
        <f t="shared" si="14"/>
        <v/>
      </c>
      <c r="H491" s="491" t="str">
        <f t="shared" si="15"/>
        <v/>
      </c>
    </row>
    <row r="492" spans="1:8" x14ac:dyDescent="0.2">
      <c r="A492" s="415"/>
      <c r="B492" s="416"/>
      <c r="C492" s="428"/>
      <c r="D492" s="417"/>
      <c r="E492" s="417"/>
      <c r="F492" s="417"/>
      <c r="G492" s="409" t="str">
        <f t="shared" si="14"/>
        <v/>
      </c>
      <c r="H492" s="491" t="str">
        <f t="shared" si="15"/>
        <v/>
      </c>
    </row>
    <row r="493" spans="1:8" x14ac:dyDescent="0.2">
      <c r="A493" s="415"/>
      <c r="B493" s="416"/>
      <c r="C493" s="428"/>
      <c r="D493" s="417"/>
      <c r="E493" s="417"/>
      <c r="F493" s="417"/>
      <c r="G493" s="409" t="str">
        <f t="shared" si="14"/>
        <v/>
      </c>
      <c r="H493" s="491" t="str">
        <f t="shared" si="15"/>
        <v/>
      </c>
    </row>
    <row r="494" spans="1:8" x14ac:dyDescent="0.2">
      <c r="A494" s="415"/>
      <c r="B494" s="416"/>
      <c r="C494" s="428"/>
      <c r="D494" s="417"/>
      <c r="E494" s="417"/>
      <c r="F494" s="417"/>
      <c r="G494" s="409" t="str">
        <f t="shared" si="14"/>
        <v/>
      </c>
      <c r="H494" s="491" t="str">
        <f t="shared" si="15"/>
        <v/>
      </c>
    </row>
    <row r="495" spans="1:8" x14ac:dyDescent="0.2">
      <c r="A495" s="415"/>
      <c r="B495" s="416"/>
      <c r="C495" s="428"/>
      <c r="D495" s="417"/>
      <c r="E495" s="417"/>
      <c r="F495" s="417"/>
      <c r="G495" s="409" t="str">
        <f t="shared" si="14"/>
        <v/>
      </c>
      <c r="H495" s="491" t="str">
        <f t="shared" si="15"/>
        <v/>
      </c>
    </row>
    <row r="496" spans="1:8" x14ac:dyDescent="0.2">
      <c r="A496" s="415"/>
      <c r="B496" s="416"/>
      <c r="C496" s="428"/>
      <c r="D496" s="417"/>
      <c r="E496" s="417"/>
      <c r="F496" s="417"/>
      <c r="G496" s="409" t="str">
        <f t="shared" si="14"/>
        <v/>
      </c>
      <c r="H496" s="491" t="str">
        <f t="shared" si="15"/>
        <v/>
      </c>
    </row>
    <row r="497" spans="1:8" x14ac:dyDescent="0.2">
      <c r="A497" s="415"/>
      <c r="B497" s="416"/>
      <c r="C497" s="428"/>
      <c r="D497" s="417"/>
      <c r="E497" s="417"/>
      <c r="F497" s="417"/>
      <c r="G497" s="409" t="str">
        <f t="shared" si="14"/>
        <v/>
      </c>
      <c r="H497" s="491" t="str">
        <f t="shared" si="15"/>
        <v/>
      </c>
    </row>
    <row r="498" spans="1:8" x14ac:dyDescent="0.2">
      <c r="A498" s="415"/>
      <c r="B498" s="416"/>
      <c r="C498" s="428"/>
      <c r="D498" s="417"/>
      <c r="E498" s="417"/>
      <c r="F498" s="417"/>
      <c r="G498" s="409" t="str">
        <f t="shared" si="14"/>
        <v/>
      </c>
      <c r="H498" s="491" t="str">
        <f t="shared" si="15"/>
        <v/>
      </c>
    </row>
    <row r="499" spans="1:8" x14ac:dyDescent="0.2">
      <c r="A499" s="415"/>
      <c r="B499" s="416"/>
      <c r="C499" s="428"/>
      <c r="D499" s="417"/>
      <c r="E499" s="417"/>
      <c r="F499" s="417"/>
      <c r="G499" s="409" t="str">
        <f t="shared" si="14"/>
        <v/>
      </c>
      <c r="H499" s="491" t="str">
        <f t="shared" si="15"/>
        <v/>
      </c>
    </row>
    <row r="500" spans="1:8" x14ac:dyDescent="0.2">
      <c r="A500" s="415"/>
      <c r="B500" s="416"/>
      <c r="C500" s="428"/>
      <c r="D500" s="417"/>
      <c r="E500" s="417"/>
      <c r="F500" s="417"/>
      <c r="G500" s="409" t="str">
        <f t="shared" si="14"/>
        <v/>
      </c>
      <c r="H500" s="491" t="str">
        <f t="shared" si="15"/>
        <v/>
      </c>
    </row>
    <row r="501" spans="1:8" x14ac:dyDescent="0.2">
      <c r="A501" s="415"/>
      <c r="B501" s="416"/>
      <c r="C501" s="428"/>
      <c r="D501" s="417"/>
      <c r="E501" s="417"/>
      <c r="F501" s="417"/>
      <c r="G501" s="409" t="str">
        <f t="shared" si="14"/>
        <v/>
      </c>
      <c r="H501" s="491" t="str">
        <f t="shared" si="15"/>
        <v/>
      </c>
    </row>
    <row r="502" spans="1:8" x14ac:dyDescent="0.2">
      <c r="A502" s="415"/>
      <c r="B502" s="416"/>
      <c r="C502" s="428"/>
      <c r="D502" s="417"/>
      <c r="E502" s="417"/>
      <c r="F502" s="417"/>
      <c r="G502" s="409" t="str">
        <f t="shared" si="14"/>
        <v/>
      </c>
      <c r="H502" s="491" t="str">
        <f t="shared" si="15"/>
        <v/>
      </c>
    </row>
    <row r="503" spans="1:8" x14ac:dyDescent="0.2">
      <c r="A503" s="415"/>
      <c r="B503" s="416"/>
      <c r="C503" s="428"/>
      <c r="D503" s="417"/>
      <c r="E503" s="417"/>
      <c r="F503" s="417"/>
      <c r="G503" s="409" t="str">
        <f t="shared" si="14"/>
        <v/>
      </c>
      <c r="H503" s="491" t="str">
        <f t="shared" si="15"/>
        <v/>
      </c>
    </row>
    <row r="504" spans="1:8" x14ac:dyDescent="0.2">
      <c r="A504" s="415"/>
      <c r="B504" s="416"/>
      <c r="C504" s="428"/>
      <c r="D504" s="417"/>
      <c r="E504" s="417"/>
      <c r="F504" s="417"/>
      <c r="G504" s="409" t="str">
        <f t="shared" si="14"/>
        <v/>
      </c>
      <c r="H504" s="491" t="str">
        <f t="shared" si="15"/>
        <v/>
      </c>
    </row>
    <row r="505" spans="1:8" x14ac:dyDescent="0.2">
      <c r="A505" s="415"/>
      <c r="B505" s="416"/>
      <c r="C505" s="428"/>
      <c r="D505" s="417"/>
      <c r="E505" s="417"/>
      <c r="F505" s="417"/>
      <c r="G505" s="409" t="str">
        <f t="shared" si="14"/>
        <v/>
      </c>
      <c r="H505" s="491" t="str">
        <f t="shared" si="15"/>
        <v/>
      </c>
    </row>
    <row r="506" spans="1:8" x14ac:dyDescent="0.2">
      <c r="A506" s="415"/>
      <c r="B506" s="416"/>
      <c r="C506" s="428"/>
      <c r="D506" s="417"/>
      <c r="E506" s="417"/>
      <c r="F506" s="417"/>
      <c r="G506" s="409" t="str">
        <f t="shared" si="14"/>
        <v/>
      </c>
      <c r="H506" s="491" t="str">
        <f t="shared" si="15"/>
        <v/>
      </c>
    </row>
    <row r="507" spans="1:8" x14ac:dyDescent="0.2">
      <c r="A507" s="415"/>
      <c r="B507" s="416"/>
      <c r="C507" s="428"/>
      <c r="D507" s="417"/>
      <c r="E507" s="417"/>
      <c r="F507" s="417"/>
      <c r="G507" s="409" t="str">
        <f t="shared" si="14"/>
        <v/>
      </c>
      <c r="H507" s="491" t="str">
        <f t="shared" si="15"/>
        <v/>
      </c>
    </row>
    <row r="508" spans="1:8" x14ac:dyDescent="0.2">
      <c r="A508" s="415"/>
      <c r="B508" s="416"/>
      <c r="C508" s="428"/>
      <c r="D508" s="417"/>
      <c r="E508" s="417"/>
      <c r="F508" s="417"/>
      <c r="G508" s="409" t="str">
        <f t="shared" si="14"/>
        <v/>
      </c>
      <c r="H508" s="491" t="str">
        <f t="shared" si="15"/>
        <v/>
      </c>
    </row>
    <row r="509" spans="1:8" x14ac:dyDescent="0.2">
      <c r="A509" s="415"/>
      <c r="B509" s="416"/>
      <c r="C509" s="428"/>
      <c r="D509" s="417"/>
      <c r="E509" s="417"/>
      <c r="F509" s="417"/>
      <c r="G509" s="409" t="str">
        <f t="shared" si="14"/>
        <v/>
      </c>
      <c r="H509" s="491" t="str">
        <f t="shared" si="15"/>
        <v/>
      </c>
    </row>
    <row r="510" spans="1:8" x14ac:dyDescent="0.2">
      <c r="A510" s="415"/>
      <c r="B510" s="416"/>
      <c r="C510" s="428"/>
      <c r="D510" s="417"/>
      <c r="E510" s="417"/>
      <c r="F510" s="417"/>
      <c r="G510" s="409" t="str">
        <f t="shared" si="14"/>
        <v/>
      </c>
      <c r="H510" s="491" t="str">
        <f t="shared" si="15"/>
        <v/>
      </c>
    </row>
    <row r="511" spans="1:8" x14ac:dyDescent="0.2">
      <c r="A511" s="415"/>
      <c r="B511" s="416"/>
      <c r="C511" s="428"/>
      <c r="D511" s="417"/>
      <c r="E511" s="417"/>
      <c r="F511" s="417"/>
      <c r="G511" s="409" t="str">
        <f t="shared" si="14"/>
        <v/>
      </c>
      <c r="H511" s="491" t="str">
        <f t="shared" si="15"/>
        <v/>
      </c>
    </row>
    <row r="512" spans="1:8" x14ac:dyDescent="0.2">
      <c r="A512" s="415"/>
      <c r="B512" s="416"/>
      <c r="C512" s="428"/>
      <c r="D512" s="417"/>
      <c r="E512" s="417"/>
      <c r="F512" s="417"/>
      <c r="G512" s="409" t="str">
        <f t="shared" si="14"/>
        <v/>
      </c>
      <c r="H512" s="491" t="str">
        <f t="shared" si="15"/>
        <v/>
      </c>
    </row>
    <row r="513" spans="1:8" x14ac:dyDescent="0.2">
      <c r="A513" s="415"/>
      <c r="B513" s="416"/>
      <c r="C513" s="428"/>
      <c r="D513" s="417"/>
      <c r="E513" s="417"/>
      <c r="F513" s="417"/>
      <c r="G513" s="409" t="str">
        <f t="shared" si="14"/>
        <v/>
      </c>
      <c r="H513" s="491" t="str">
        <f t="shared" si="15"/>
        <v/>
      </c>
    </row>
    <row r="514" spans="1:8" x14ac:dyDescent="0.2">
      <c r="A514" s="415"/>
      <c r="B514" s="416"/>
      <c r="C514" s="428"/>
      <c r="D514" s="417"/>
      <c r="E514" s="417"/>
      <c r="F514" s="417"/>
      <c r="G514" s="409" t="str">
        <f t="shared" si="14"/>
        <v/>
      </c>
      <c r="H514" s="491" t="str">
        <f t="shared" si="15"/>
        <v/>
      </c>
    </row>
    <row r="515" spans="1:8" x14ac:dyDescent="0.2">
      <c r="A515" s="415"/>
      <c r="B515" s="416"/>
      <c r="C515" s="428"/>
      <c r="D515" s="417"/>
      <c r="E515" s="417"/>
      <c r="F515" s="417"/>
      <c r="G515" s="409" t="str">
        <f t="shared" si="14"/>
        <v/>
      </c>
      <c r="H515" s="491" t="str">
        <f t="shared" si="15"/>
        <v/>
      </c>
    </row>
    <row r="516" spans="1:8" x14ac:dyDescent="0.2">
      <c r="A516" s="415"/>
      <c r="B516" s="416"/>
      <c r="C516" s="428"/>
      <c r="D516" s="417"/>
      <c r="E516" s="417"/>
      <c r="F516" s="417"/>
      <c r="G516" s="409" t="str">
        <f t="shared" si="14"/>
        <v/>
      </c>
      <c r="H516" s="491" t="str">
        <f t="shared" si="15"/>
        <v/>
      </c>
    </row>
    <row r="517" spans="1:8" x14ac:dyDescent="0.2">
      <c r="A517" s="415"/>
      <c r="B517" s="416"/>
      <c r="C517" s="428"/>
      <c r="D517" s="417"/>
      <c r="E517" s="417"/>
      <c r="F517" s="417"/>
      <c r="G517" s="409" t="str">
        <f t="shared" si="14"/>
        <v/>
      </c>
      <c r="H517" s="491" t="str">
        <f t="shared" si="15"/>
        <v/>
      </c>
    </row>
    <row r="518" spans="1:8" x14ac:dyDescent="0.2">
      <c r="A518" s="415"/>
      <c r="B518" s="416"/>
      <c r="C518" s="428"/>
      <c r="D518" s="417"/>
      <c r="E518" s="417"/>
      <c r="F518" s="417"/>
      <c r="G518" s="409" t="str">
        <f t="shared" si="14"/>
        <v/>
      </c>
      <c r="H518" s="491" t="str">
        <f t="shared" si="15"/>
        <v/>
      </c>
    </row>
    <row r="519" spans="1:8" x14ac:dyDescent="0.2">
      <c r="A519" s="415"/>
      <c r="B519" s="416"/>
      <c r="C519" s="428"/>
      <c r="D519" s="417"/>
      <c r="E519" s="417"/>
      <c r="F519" s="417"/>
      <c r="G519" s="409" t="str">
        <f t="shared" si="14"/>
        <v/>
      </c>
      <c r="H519" s="491" t="str">
        <f t="shared" si="15"/>
        <v/>
      </c>
    </row>
    <row r="520" spans="1:8" x14ac:dyDescent="0.2">
      <c r="A520" s="415"/>
      <c r="B520" s="416"/>
      <c r="C520" s="428"/>
      <c r="D520" s="417"/>
      <c r="E520" s="417"/>
      <c r="F520" s="417"/>
      <c r="G520" s="409" t="str">
        <f t="shared" si="14"/>
        <v/>
      </c>
      <c r="H520" s="491" t="str">
        <f t="shared" si="15"/>
        <v/>
      </c>
    </row>
    <row r="521" spans="1:8" x14ac:dyDescent="0.2">
      <c r="A521" s="415"/>
      <c r="B521" s="416"/>
      <c r="C521" s="428"/>
      <c r="D521" s="417"/>
      <c r="E521" s="417"/>
      <c r="F521" s="417"/>
      <c r="G521" s="409" t="str">
        <f t="shared" si="14"/>
        <v/>
      </c>
      <c r="H521" s="491" t="str">
        <f t="shared" si="15"/>
        <v/>
      </c>
    </row>
    <row r="522" spans="1:8" x14ac:dyDescent="0.2">
      <c r="A522" s="415"/>
      <c r="B522" s="416"/>
      <c r="C522" s="428"/>
      <c r="D522" s="417"/>
      <c r="E522" s="417"/>
      <c r="F522" s="417"/>
      <c r="G522" s="409" t="str">
        <f t="shared" si="14"/>
        <v/>
      </c>
      <c r="H522" s="491" t="str">
        <f t="shared" si="15"/>
        <v/>
      </c>
    </row>
    <row r="523" spans="1:8" x14ac:dyDescent="0.2">
      <c r="A523" s="415"/>
      <c r="B523" s="416"/>
      <c r="C523" s="428"/>
      <c r="D523" s="417"/>
      <c r="E523" s="417"/>
      <c r="F523" s="417"/>
      <c r="G523" s="409" t="str">
        <f t="shared" si="14"/>
        <v/>
      </c>
      <c r="H523" s="491" t="str">
        <f t="shared" si="15"/>
        <v/>
      </c>
    </row>
    <row r="524" spans="1:8" x14ac:dyDescent="0.2">
      <c r="A524" s="415"/>
      <c r="B524" s="416"/>
      <c r="C524" s="428"/>
      <c r="D524" s="417"/>
      <c r="E524" s="417"/>
      <c r="F524" s="417"/>
      <c r="G524" s="409" t="str">
        <f t="shared" ref="G524:G531" si="16">IF(D524&gt;0,D524-E524-F524,"")</f>
        <v/>
      </c>
      <c r="H524" s="491" t="str">
        <f t="shared" ref="H524:H531" si="17">IF(G524="","",C524)</f>
        <v/>
      </c>
    </row>
    <row r="525" spans="1:8" x14ac:dyDescent="0.2">
      <c r="A525" s="415"/>
      <c r="B525" s="416"/>
      <c r="C525" s="428"/>
      <c r="D525" s="417"/>
      <c r="E525" s="417"/>
      <c r="F525" s="417"/>
      <c r="G525" s="409" t="str">
        <f t="shared" si="16"/>
        <v/>
      </c>
      <c r="H525" s="491" t="str">
        <f t="shared" si="17"/>
        <v/>
      </c>
    </row>
    <row r="526" spans="1:8" x14ac:dyDescent="0.2">
      <c r="A526" s="415"/>
      <c r="B526" s="416"/>
      <c r="C526" s="428"/>
      <c r="D526" s="417"/>
      <c r="E526" s="417"/>
      <c r="F526" s="417"/>
      <c r="G526" s="409" t="str">
        <f t="shared" si="16"/>
        <v/>
      </c>
      <c r="H526" s="491" t="str">
        <f t="shared" si="17"/>
        <v/>
      </c>
    </row>
    <row r="527" spans="1:8" x14ac:dyDescent="0.2">
      <c r="A527" s="415"/>
      <c r="B527" s="416"/>
      <c r="C527" s="428"/>
      <c r="D527" s="417"/>
      <c r="E527" s="417"/>
      <c r="F527" s="417"/>
      <c r="G527" s="409" t="str">
        <f t="shared" si="16"/>
        <v/>
      </c>
      <c r="H527" s="491" t="str">
        <f t="shared" si="17"/>
        <v/>
      </c>
    </row>
    <row r="528" spans="1:8" x14ac:dyDescent="0.2">
      <c r="A528" s="415"/>
      <c r="B528" s="416"/>
      <c r="C528" s="428"/>
      <c r="D528" s="417"/>
      <c r="E528" s="417"/>
      <c r="F528" s="417"/>
      <c r="G528" s="409" t="str">
        <f t="shared" si="16"/>
        <v/>
      </c>
      <c r="H528" s="491" t="str">
        <f t="shared" si="17"/>
        <v/>
      </c>
    </row>
    <row r="529" spans="1:8" x14ac:dyDescent="0.2">
      <c r="A529" s="415"/>
      <c r="B529" s="416"/>
      <c r="C529" s="428"/>
      <c r="D529" s="417"/>
      <c r="E529" s="417"/>
      <c r="F529" s="417"/>
      <c r="G529" s="409" t="str">
        <f t="shared" si="16"/>
        <v/>
      </c>
      <c r="H529" s="491" t="str">
        <f t="shared" si="17"/>
        <v/>
      </c>
    </row>
    <row r="530" spans="1:8" x14ac:dyDescent="0.2">
      <c r="A530" s="415"/>
      <c r="B530" s="416"/>
      <c r="C530" s="428"/>
      <c r="D530" s="417"/>
      <c r="E530" s="417"/>
      <c r="F530" s="417"/>
      <c r="G530" s="409" t="str">
        <f t="shared" si="16"/>
        <v/>
      </c>
      <c r="H530" s="491" t="str">
        <f t="shared" si="17"/>
        <v/>
      </c>
    </row>
    <row r="531" spans="1:8" ht="13.5" thickBot="1" x14ac:dyDescent="0.25">
      <c r="A531" s="440"/>
      <c r="B531" s="441"/>
      <c r="C531" s="442"/>
      <c r="D531" s="443"/>
      <c r="E531" s="443"/>
      <c r="F531" s="443"/>
      <c r="G531" s="444" t="str">
        <f t="shared" si="16"/>
        <v/>
      </c>
      <c r="H531" s="491" t="str">
        <f t="shared" si="17"/>
        <v/>
      </c>
    </row>
    <row r="532" spans="1:8" ht="13.5" thickTop="1" x14ac:dyDescent="0.2"/>
  </sheetData>
  <sheetProtection algorithmName="SHA-512" hashValue="Hs6AewS9Z1T5cij8GaGLoAdr7iQw9CfTPKGyEntvtY4Eq4i2OeUGCgsfBSUUJ585sGEIuu+RIThaYVNGSluJrQ==" saltValue="dfbbbK/YqC74fwTK5CF6og==" spinCount="100000" sheet="1" objects="1" scenarios="1" selectLockedCells="1"/>
  <mergeCells count="12">
    <mergeCell ref="L6:L10"/>
    <mergeCell ref="B5:G5"/>
    <mergeCell ref="A6:G6"/>
    <mergeCell ref="A7:C7"/>
    <mergeCell ref="F7:G7"/>
    <mergeCell ref="A8:A10"/>
    <mergeCell ref="B8:B10"/>
    <mergeCell ref="C8:C10"/>
    <mergeCell ref="D8:F8"/>
    <mergeCell ref="I8:J8"/>
    <mergeCell ref="D9:E9"/>
    <mergeCell ref="G8:G10"/>
  </mergeCells>
  <conditionalFormatting sqref="P22">
    <cfRule type="cellIs" dxfId="40" priority="10" stopIfTrue="1" operator="equal">
      <formula>$N$22</formula>
    </cfRule>
  </conditionalFormatting>
  <conditionalFormatting sqref="G11:H531">
    <cfRule type="cellIs" dxfId="39" priority="38" stopIfTrue="1" operator="notEqual">
      <formula>#REF!</formula>
    </cfRule>
  </conditionalFormatting>
  <conditionalFormatting sqref="D11:F531">
    <cfRule type="cellIs" dxfId="38" priority="39" stopIfTrue="1" operator="notEqual">
      <formula>#REF!</formula>
    </cfRule>
  </conditionalFormatting>
  <dataValidations count="1">
    <dataValidation type="list" allowBlank="1" showInputMessage="1" showErrorMessage="1" sqref="C11:C531">
      <formula1>$I$11:$I$41</formula1>
    </dataValidation>
  </dataValidations>
  <pageMargins left="0.19685039370078741" right="0.19685039370078741" top="0.51181102362204722" bottom="0.59055118110236227" header="0.23622047244094491" footer="0.31496062992125984"/>
  <pageSetup paperSize="9" orientation="portrait" horizontalDpi="300" verticalDpi="300" r:id="rId1"/>
  <headerFooter alignWithMargins="0">
    <oddFooter xml:space="preserve">&amp;C&amp;8 1^ NOTA CASSA&amp;R&amp;8Pagina &amp;P </oddFooter>
  </headerFooter>
  <rowBreaks count="2" manualBreakCount="2">
    <brk id="37" max="16383" man="1"/>
    <brk id="63" max="16383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51"/>
  <sheetViews>
    <sheetView showZeros="0" topLeftCell="A16" workbookViewId="0">
      <selection activeCell="T26" sqref="T26"/>
    </sheetView>
  </sheetViews>
  <sheetFormatPr defaultRowHeight="12.75" x14ac:dyDescent="0.2"/>
  <cols>
    <col min="1" max="1" width="5" style="10" customWidth="1"/>
    <col min="2" max="2" width="43" style="10" customWidth="1"/>
    <col min="3" max="3" width="9.7109375" style="34" customWidth="1"/>
    <col min="4" max="5" width="9.7109375" style="10" hidden="1" customWidth="1"/>
    <col min="6" max="6" width="11.7109375" style="10" customWidth="1"/>
    <col min="7" max="7" width="10.7109375" style="10" hidden="1" customWidth="1"/>
    <col min="8" max="8" width="5" style="10" customWidth="1"/>
    <col min="9" max="9" width="11.7109375" style="10" hidden="1" customWidth="1"/>
    <col min="10" max="10" width="14.42578125" style="10" hidden="1" customWidth="1"/>
    <col min="11" max="11" width="5.85546875" style="10" hidden="1" customWidth="1"/>
    <col min="12" max="12" width="10.7109375" style="10" customWidth="1"/>
    <col min="13" max="13" width="10.7109375" style="10" hidden="1" customWidth="1"/>
    <col min="14" max="14" width="14.42578125" style="10" customWidth="1"/>
    <col min="15" max="15" width="6" style="10" hidden="1" customWidth="1"/>
    <col min="16" max="16" width="12.85546875" style="10" hidden="1" customWidth="1"/>
    <col min="17" max="16384" width="9.140625" style="10"/>
  </cols>
  <sheetData>
    <row r="1" spans="1:15" x14ac:dyDescent="0.2">
      <c r="M1" s="10">
        <f>BIL.PREV.!K1</f>
        <v>2020</v>
      </c>
    </row>
    <row r="2" spans="1:15" ht="33" customHeight="1" x14ac:dyDescent="0.2">
      <c r="A2" s="35"/>
      <c r="B2" s="759" t="s">
        <v>202</v>
      </c>
      <c r="C2" s="759"/>
      <c r="D2" s="759"/>
      <c r="E2" s="759"/>
      <c r="F2" s="759"/>
      <c r="G2" s="759"/>
      <c r="H2" s="759"/>
      <c r="I2" s="759"/>
      <c r="J2" s="759"/>
      <c r="K2" s="759"/>
      <c r="L2" s="759"/>
      <c r="M2" s="759"/>
      <c r="N2" s="759"/>
    </row>
    <row r="3" spans="1:15" ht="35.1" customHeight="1" x14ac:dyDescent="0.2">
      <c r="A3" s="760">
        <f>BIL.PREV.!A2:H2</f>
        <v>0</v>
      </c>
      <c r="B3" s="760"/>
      <c r="C3" s="760"/>
      <c r="D3" s="760"/>
      <c r="E3" s="760"/>
      <c r="F3" s="760"/>
      <c r="G3" s="760"/>
      <c r="H3" s="760"/>
      <c r="I3" s="760"/>
      <c r="J3" s="760"/>
      <c r="K3" s="760"/>
      <c r="L3" s="760"/>
      <c r="M3" s="760"/>
      <c r="N3" s="760"/>
    </row>
    <row r="4" spans="1:15" ht="24.95" customHeight="1" thickBot="1" x14ac:dyDescent="0.35">
      <c r="A4" s="758" t="str">
        <f>"DISPONIBILITA'  USCITE  -  A N N O    "&amp;$M$1</f>
        <v>DISPONIBILITA'  USCITE  -  A N N O    2020</v>
      </c>
      <c r="B4" s="758"/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</row>
    <row r="5" spans="1:15" ht="27.75" customHeight="1" thickTop="1" x14ac:dyDescent="0.2">
      <c r="A5" s="752" t="s">
        <v>11</v>
      </c>
      <c r="B5" s="767" t="s">
        <v>4</v>
      </c>
      <c r="C5" s="769" t="str">
        <f>"A N N O   "&amp;$M$1</f>
        <v>A N N O   2020</v>
      </c>
      <c r="D5" s="769"/>
      <c r="E5" s="769"/>
      <c r="F5" s="769"/>
      <c r="G5" s="770" t="str">
        <f>"Rendiconto di Gestione  anno "&amp;$I$2-1</f>
        <v>Rendiconto di Gestione  anno -1</v>
      </c>
      <c r="H5" s="761" t="s">
        <v>323</v>
      </c>
      <c r="I5" s="446"/>
      <c r="J5" s="446"/>
      <c r="K5" s="424"/>
      <c r="L5" s="763" t="s">
        <v>322</v>
      </c>
      <c r="M5" s="754" t="s">
        <v>31</v>
      </c>
      <c r="N5" s="765" t="s">
        <v>320</v>
      </c>
      <c r="O5" s="751" t="s">
        <v>325</v>
      </c>
    </row>
    <row r="6" spans="1:15" ht="35.1" customHeight="1" thickBot="1" x14ac:dyDescent="0.25">
      <c r="A6" s="753"/>
      <c r="B6" s="768"/>
      <c r="C6" s="447" t="s">
        <v>208</v>
      </c>
      <c r="D6" s="448" t="s">
        <v>197</v>
      </c>
      <c r="E6" s="448" t="s">
        <v>198</v>
      </c>
      <c r="F6" s="449" t="s">
        <v>321</v>
      </c>
      <c r="G6" s="771"/>
      <c r="H6" s="762"/>
      <c r="I6" s="448" t="s">
        <v>32</v>
      </c>
      <c r="J6" s="450" t="s">
        <v>50</v>
      </c>
      <c r="K6" s="451"/>
      <c r="L6" s="764"/>
      <c r="M6" s="755"/>
      <c r="N6" s="766"/>
      <c r="O6" s="751"/>
    </row>
    <row r="7" spans="1:15" s="12" customFormat="1" ht="15" customHeight="1" thickTop="1" x14ac:dyDescent="0.2">
      <c r="A7" s="44" t="str">
        <f>BIL.PREV.!F5</f>
        <v>uu30</v>
      </c>
      <c r="B7" s="445" t="str">
        <f>BIL.PREV.!G5</f>
        <v>Quote Associative</v>
      </c>
      <c r="C7" s="453">
        <f>BIL.PREV.!H5</f>
        <v>85527</v>
      </c>
      <c r="D7" s="454">
        <f>'1^ NOTA CASSA'!AN12</f>
        <v>0</v>
      </c>
      <c r="E7" s="454">
        <f>RR.PP.!S$41</f>
        <v>0</v>
      </c>
      <c r="F7" s="455">
        <f t="shared" ref="F7:F34" si="0">D7+E7</f>
        <v>0</v>
      </c>
      <c r="G7" s="114"/>
      <c r="H7" s="486">
        <f>IMPEGNI!L11</f>
        <v>0</v>
      </c>
      <c r="I7" s="456">
        <f>BIL.PREV.!H5</f>
        <v>85527</v>
      </c>
      <c r="J7" s="457" t="e">
        <f>I7-#REF!</f>
        <v>#REF!</v>
      </c>
      <c r="K7" s="458"/>
      <c r="L7" s="459">
        <f>IMPEGNI!J11</f>
        <v>0</v>
      </c>
      <c r="M7" s="426" t="str">
        <f>IF(L7&lt;0,"1","")</f>
        <v/>
      </c>
      <c r="N7" s="452">
        <f t="shared" ref="N7:N34" si="1">C7-F7-L7</f>
        <v>85527</v>
      </c>
      <c r="O7" s="495" t="str">
        <f>IF(N7&lt;0,"1","")</f>
        <v/>
      </c>
    </row>
    <row r="8" spans="1:15" s="12" customFormat="1" ht="15" customHeight="1" x14ac:dyDescent="0.2">
      <c r="A8" s="83" t="str">
        <f>BIL.PREV.!F6</f>
        <v>uu31</v>
      </c>
      <c r="B8" s="91" t="str">
        <f>BIL.PREV.!G6</f>
        <v>Spese trasferte e rimborsi ad organi istituzionali</v>
      </c>
      <c r="C8" s="460">
        <f>BIL.PREV.!H6</f>
        <v>12000</v>
      </c>
      <c r="D8" s="461">
        <f>'1^ NOTA CASSA'!AN13</f>
        <v>0</v>
      </c>
      <c r="E8" s="461">
        <f>RR.PP.!T$41</f>
        <v>0</v>
      </c>
      <c r="F8" s="462">
        <f t="shared" si="0"/>
        <v>0</v>
      </c>
      <c r="G8" s="115"/>
      <c r="H8" s="487">
        <f>IMPEGNI!L12</f>
        <v>0</v>
      </c>
      <c r="I8" s="47">
        <f>BIL.PREV.!H6</f>
        <v>12000</v>
      </c>
      <c r="J8" s="48" t="e">
        <f>I8-#REF!</f>
        <v>#REF!</v>
      </c>
      <c r="K8" s="463"/>
      <c r="L8" s="425">
        <f>IMPEGNI!J12</f>
        <v>0</v>
      </c>
      <c r="M8" s="426" t="str">
        <f t="shared" ref="M8:M37" si="2">IF(L8&lt;0,"1","")</f>
        <v/>
      </c>
      <c r="N8" s="427">
        <f t="shared" si="1"/>
        <v>12000</v>
      </c>
      <c r="O8" s="495" t="str">
        <f t="shared" ref="O8:O37" si="3">IF(N8&lt;0,"1","")</f>
        <v/>
      </c>
    </row>
    <row r="9" spans="1:15" s="12" customFormat="1" ht="15" customHeight="1" x14ac:dyDescent="0.2">
      <c r="A9" s="83" t="str">
        <f>BIL.PREV.!F7</f>
        <v>uu32</v>
      </c>
      <c r="B9" s="91" t="str">
        <f>BIL.PREV.!G7</f>
        <v xml:space="preserve">Spese x attività Avis giovani -organ.e partec.convegni-seminari- attività di formazione </v>
      </c>
      <c r="C9" s="460">
        <f>BIL.PREV.!H7</f>
        <v>3500</v>
      </c>
      <c r="D9" s="461">
        <f>'1^ NOTA CASSA'!AN14</f>
        <v>0</v>
      </c>
      <c r="E9" s="461">
        <f>RR.PP.!U$41</f>
        <v>0</v>
      </c>
      <c r="F9" s="462">
        <f t="shared" si="0"/>
        <v>0</v>
      </c>
      <c r="G9" s="115"/>
      <c r="H9" s="487">
        <f>IMPEGNI!L13</f>
        <v>0</v>
      </c>
      <c r="I9" s="47">
        <f>BIL.PREV.!H7</f>
        <v>3500</v>
      </c>
      <c r="J9" s="48" t="e">
        <f>I9-#REF!</f>
        <v>#REF!</v>
      </c>
      <c r="K9" s="463"/>
      <c r="L9" s="425">
        <f>IMPEGNI!J13</f>
        <v>0</v>
      </c>
      <c r="M9" s="426" t="str">
        <f t="shared" si="2"/>
        <v/>
      </c>
      <c r="N9" s="427">
        <f t="shared" si="1"/>
        <v>3500</v>
      </c>
      <c r="O9" s="495" t="str">
        <f t="shared" si="3"/>
        <v/>
      </c>
    </row>
    <row r="10" spans="1:15" s="12" customFormat="1" ht="15" customHeight="1" x14ac:dyDescent="0.2">
      <c r="A10" s="83" t="str">
        <f>BIL.PREV.!F8</f>
        <v>uu33</v>
      </c>
      <c r="B10" s="91" t="str">
        <f>BIL.PREV.!G8</f>
        <v>Spese finalità cinque per mille</v>
      </c>
      <c r="C10" s="460">
        <f>BIL.PREV.!H8</f>
        <v>500</v>
      </c>
      <c r="D10" s="461">
        <f>'1^ NOTA CASSA'!AN15</f>
        <v>0</v>
      </c>
      <c r="E10" s="461">
        <f>RR.PP.!V$41</f>
        <v>0</v>
      </c>
      <c r="F10" s="462">
        <f t="shared" si="0"/>
        <v>0</v>
      </c>
      <c r="G10" s="115"/>
      <c r="H10" s="487">
        <f>IMPEGNI!L14</f>
        <v>0</v>
      </c>
      <c r="I10" s="47">
        <f>BIL.PREV.!H8</f>
        <v>500</v>
      </c>
      <c r="J10" s="48" t="e">
        <f>I10-#REF!</f>
        <v>#REF!</v>
      </c>
      <c r="K10" s="463"/>
      <c r="L10" s="425">
        <f>IMPEGNI!J14</f>
        <v>0</v>
      </c>
      <c r="M10" s="426" t="str">
        <f t="shared" si="2"/>
        <v/>
      </c>
      <c r="N10" s="427">
        <f t="shared" si="1"/>
        <v>500</v>
      </c>
      <c r="O10" s="495" t="str">
        <f t="shared" si="3"/>
        <v/>
      </c>
    </row>
    <row r="11" spans="1:15" s="12" customFormat="1" ht="15" customHeight="1" x14ac:dyDescent="0.2">
      <c r="A11" s="83" t="str">
        <f>BIL.PREV.!F9</f>
        <v>uu34</v>
      </c>
      <c r="B11" s="91" t="str">
        <f>BIL.PREV.!G9</f>
        <v xml:space="preserve">Spese per pubblicità e promozione eventi </v>
      </c>
      <c r="C11" s="460">
        <f>BIL.PREV.!H9</f>
        <v>1950</v>
      </c>
      <c r="D11" s="461">
        <f>'1^ NOTA CASSA'!AN16</f>
        <v>0</v>
      </c>
      <c r="E11" s="461">
        <f>RR.PP.!W$41</f>
        <v>0</v>
      </c>
      <c r="F11" s="462">
        <f t="shared" si="0"/>
        <v>0</v>
      </c>
      <c r="G11" s="115"/>
      <c r="H11" s="487">
        <f>IMPEGNI!L15</f>
        <v>0</v>
      </c>
      <c r="I11" s="47">
        <f>BIL.PREV.!H9</f>
        <v>1950</v>
      </c>
      <c r="J11" s="48" t="e">
        <f>I11-#REF!</f>
        <v>#REF!</v>
      </c>
      <c r="K11" s="463"/>
      <c r="L11" s="425">
        <f>IMPEGNI!J15</f>
        <v>0</v>
      </c>
      <c r="M11" s="426" t="str">
        <f t="shared" si="2"/>
        <v/>
      </c>
      <c r="N11" s="427">
        <f t="shared" si="1"/>
        <v>1950</v>
      </c>
      <c r="O11" s="495" t="str">
        <f t="shared" si="3"/>
        <v/>
      </c>
    </row>
    <row r="12" spans="1:15" s="12" customFormat="1" ht="15" customHeight="1" x14ac:dyDescent="0.2">
      <c r="A12" s="83" t="str">
        <f>BIL.PREV.!F10</f>
        <v>uu35</v>
      </c>
      <c r="B12" s="91" t="str">
        <f>BIL.PREV.!G10</f>
        <v xml:space="preserve">Spese organizzazione Assemblea ed eventi </v>
      </c>
      <c r="C12" s="460">
        <f>BIL.PREV.!H10</f>
        <v>3000</v>
      </c>
      <c r="D12" s="461">
        <f>'1^ NOTA CASSA'!AN17</f>
        <v>0</v>
      </c>
      <c r="E12" s="461">
        <f>RR.PP.!X$41</f>
        <v>0</v>
      </c>
      <c r="F12" s="462">
        <f t="shared" si="0"/>
        <v>0</v>
      </c>
      <c r="G12" s="115"/>
      <c r="H12" s="487">
        <f>IMPEGNI!L16</f>
        <v>0</v>
      </c>
      <c r="I12" s="47">
        <f>BIL.PREV.!H10</f>
        <v>3000</v>
      </c>
      <c r="J12" s="48" t="e">
        <f>I12-#REF!</f>
        <v>#REF!</v>
      </c>
      <c r="K12" s="463"/>
      <c r="L12" s="425">
        <f>IMPEGNI!J16</f>
        <v>0</v>
      </c>
      <c r="M12" s="426" t="str">
        <f t="shared" si="2"/>
        <v/>
      </c>
      <c r="N12" s="427">
        <f t="shared" si="1"/>
        <v>3000</v>
      </c>
      <c r="O12" s="495" t="str">
        <f t="shared" si="3"/>
        <v/>
      </c>
    </row>
    <row r="13" spans="1:15" s="12" customFormat="1" ht="15" customHeight="1" x14ac:dyDescent="0.2">
      <c r="A13" s="83" t="str">
        <f>BIL.PREV.!F11</f>
        <v>uu36</v>
      </c>
      <c r="B13" s="91" t="str">
        <f>BIL.PREV.!G11</f>
        <v>Spese funzionamento segreteria-consulenza e collaborazioni professionali</v>
      </c>
      <c r="C13" s="460">
        <f>BIL.PREV.!H11</f>
        <v>1500</v>
      </c>
      <c r="D13" s="461">
        <f>'1^ NOTA CASSA'!AN18</f>
        <v>0</v>
      </c>
      <c r="E13" s="461">
        <f>RR.PP.!Y$41</f>
        <v>0</v>
      </c>
      <c r="F13" s="462">
        <f t="shared" si="0"/>
        <v>0</v>
      </c>
      <c r="G13" s="115"/>
      <c r="H13" s="487">
        <f>IMPEGNI!L17</f>
        <v>0</v>
      </c>
      <c r="I13" s="47">
        <f>BIL.PREV.!H11</f>
        <v>1500</v>
      </c>
      <c r="J13" s="48" t="e">
        <f>I13-#REF!</f>
        <v>#REF!</v>
      </c>
      <c r="K13" s="463"/>
      <c r="L13" s="425">
        <f>IMPEGNI!J17</f>
        <v>0</v>
      </c>
      <c r="M13" s="426" t="str">
        <f t="shared" si="2"/>
        <v/>
      </c>
      <c r="N13" s="427">
        <f t="shared" si="1"/>
        <v>1500</v>
      </c>
      <c r="O13" s="495" t="str">
        <f t="shared" si="3"/>
        <v/>
      </c>
    </row>
    <row r="14" spans="1:15" s="12" customFormat="1" ht="15" customHeight="1" x14ac:dyDescent="0.2">
      <c r="A14" s="83" t="str">
        <f>BIL.PREV.!F12</f>
        <v>uu37</v>
      </c>
      <c r="B14" s="91" t="str">
        <f>BIL.PREV.!G12</f>
        <v>Spese e Oneri Servizio Civile</v>
      </c>
      <c r="C14" s="460">
        <f>BIL.PREV.!H12</f>
        <v>2500</v>
      </c>
      <c r="D14" s="461">
        <f>'1^ NOTA CASSA'!AN19</f>
        <v>0</v>
      </c>
      <c r="E14" s="461">
        <f>RR.PP.!Z$41</f>
        <v>0</v>
      </c>
      <c r="F14" s="462">
        <f t="shared" si="0"/>
        <v>0</v>
      </c>
      <c r="G14" s="115"/>
      <c r="H14" s="487">
        <f>IMPEGNI!L18</f>
        <v>0</v>
      </c>
      <c r="I14" s="47">
        <f>BIL.PREV.!H12</f>
        <v>2500</v>
      </c>
      <c r="J14" s="48" t="e">
        <f>I14-#REF!</f>
        <v>#REF!</v>
      </c>
      <c r="K14" s="463"/>
      <c r="L14" s="425">
        <f>IMPEGNI!J18</f>
        <v>0</v>
      </c>
      <c r="M14" s="426" t="str">
        <f t="shared" si="2"/>
        <v/>
      </c>
      <c r="N14" s="427">
        <f t="shared" si="1"/>
        <v>2500</v>
      </c>
      <c r="O14" s="495" t="str">
        <f t="shared" si="3"/>
        <v/>
      </c>
    </row>
    <row r="15" spans="1:15" s="12" customFormat="1" ht="15" customHeight="1" x14ac:dyDescent="0.2">
      <c r="A15" s="83" t="str">
        <f>BIL.PREV.!F13</f>
        <v>uu38</v>
      </c>
      <c r="B15" s="91" t="str">
        <f>BIL.PREV.!G13</f>
        <v>Spese gestione, manut. e riparazione automezzo e attrezz.</v>
      </c>
      <c r="C15" s="460">
        <f>BIL.PREV.!H13</f>
        <v>4675.57</v>
      </c>
      <c r="D15" s="461">
        <f>'1^ NOTA CASSA'!AN20</f>
        <v>0</v>
      </c>
      <c r="E15" s="461">
        <f>RR.PP.!AA$41</f>
        <v>0</v>
      </c>
      <c r="F15" s="462">
        <f t="shared" si="0"/>
        <v>0</v>
      </c>
      <c r="G15" s="115"/>
      <c r="H15" s="487">
        <f>IMPEGNI!L19</f>
        <v>0</v>
      </c>
      <c r="I15" s="47">
        <f>BIL.PREV.!H13</f>
        <v>4675.57</v>
      </c>
      <c r="J15" s="48" t="e">
        <f>I15-#REF!</f>
        <v>#REF!</v>
      </c>
      <c r="K15" s="463"/>
      <c r="L15" s="425">
        <f>IMPEGNI!J19</f>
        <v>0</v>
      </c>
      <c r="M15" s="426" t="str">
        <f t="shared" si="2"/>
        <v/>
      </c>
      <c r="N15" s="427">
        <f t="shared" si="1"/>
        <v>4675.57</v>
      </c>
      <c r="O15" s="495" t="str">
        <f t="shared" si="3"/>
        <v/>
      </c>
    </row>
    <row r="16" spans="1:15" s="12" customFormat="1" ht="15" customHeight="1" x14ac:dyDescent="0.2">
      <c r="A16" s="83" t="str">
        <f>BIL.PREV.!F14</f>
        <v>uu39</v>
      </c>
      <c r="B16" s="91" t="str">
        <f>BIL.PREV.!G14</f>
        <v>Spese forfettarie compartecip.forniture luce, acqua e gas</v>
      </c>
      <c r="C16" s="460">
        <f>BIL.PREV.!H14</f>
        <v>100</v>
      </c>
      <c r="D16" s="461">
        <f>'1^ NOTA CASSA'!AN21</f>
        <v>0</v>
      </c>
      <c r="E16" s="461">
        <f>RR.PP.!AB$41</f>
        <v>0</v>
      </c>
      <c r="F16" s="462">
        <f t="shared" si="0"/>
        <v>0</v>
      </c>
      <c r="G16" s="115"/>
      <c r="H16" s="487">
        <f>IMPEGNI!L20</f>
        <v>0</v>
      </c>
      <c r="I16" s="47">
        <f>BIL.PREV.!H14</f>
        <v>100</v>
      </c>
      <c r="J16" s="48" t="e">
        <f>I16-#REF!</f>
        <v>#REF!</v>
      </c>
      <c r="K16" s="463"/>
      <c r="L16" s="425">
        <f>IMPEGNI!J20</f>
        <v>0</v>
      </c>
      <c r="M16" s="426" t="str">
        <f t="shared" si="2"/>
        <v/>
      </c>
      <c r="N16" s="427">
        <f t="shared" si="1"/>
        <v>100</v>
      </c>
      <c r="O16" s="495" t="str">
        <f t="shared" si="3"/>
        <v/>
      </c>
    </row>
    <row r="17" spans="1:17" s="12" customFormat="1" ht="15" customHeight="1" x14ac:dyDescent="0.2">
      <c r="A17" s="83" t="str">
        <f>BIL.PREV.!F15</f>
        <v>uu40</v>
      </c>
      <c r="B17" s="91" t="str">
        <f>BIL.PREV.!G15</f>
        <v>Spese di assicurazione</v>
      </c>
      <c r="C17" s="460">
        <f>BIL.PREV.!H15</f>
        <v>1700</v>
      </c>
      <c r="D17" s="461">
        <f>'1^ NOTA CASSA'!AN22</f>
        <v>0</v>
      </c>
      <c r="E17" s="461">
        <f>RR.PP.!AC$41</f>
        <v>0</v>
      </c>
      <c r="F17" s="462">
        <f t="shared" si="0"/>
        <v>0</v>
      </c>
      <c r="G17" s="115"/>
      <c r="H17" s="487">
        <f>IMPEGNI!L21</f>
        <v>0</v>
      </c>
      <c r="I17" s="47">
        <f>BIL.PREV.!H15</f>
        <v>1700</v>
      </c>
      <c r="J17" s="48" t="e">
        <f>I17-#REF!</f>
        <v>#REF!</v>
      </c>
      <c r="K17" s="463"/>
      <c r="L17" s="425">
        <f>IMPEGNI!J21</f>
        <v>0</v>
      </c>
      <c r="M17" s="426" t="str">
        <f t="shared" si="2"/>
        <v/>
      </c>
      <c r="N17" s="427">
        <f t="shared" si="1"/>
        <v>1700</v>
      </c>
      <c r="O17" s="495" t="str">
        <f t="shared" si="3"/>
        <v/>
      </c>
    </row>
    <row r="18" spans="1:17" s="12" customFormat="1" ht="15" customHeight="1" x14ac:dyDescent="0.2">
      <c r="A18" s="83" t="str">
        <f>BIL.PREV.!F16</f>
        <v>uu41</v>
      </c>
      <c r="B18" s="91" t="str">
        <f>BIL.PREV.!G16</f>
        <v>Spese telefono - postali e valori bollati</v>
      </c>
      <c r="C18" s="460">
        <f>BIL.PREV.!H16</f>
        <v>2200</v>
      </c>
      <c r="D18" s="461">
        <f>'1^ NOTA CASSA'!AN23</f>
        <v>0</v>
      </c>
      <c r="E18" s="461">
        <f>RR.PP.!AD$41</f>
        <v>0</v>
      </c>
      <c r="F18" s="462">
        <f t="shared" si="0"/>
        <v>0</v>
      </c>
      <c r="G18" s="115"/>
      <c r="H18" s="487">
        <f>IMPEGNI!L22</f>
        <v>0</v>
      </c>
      <c r="I18" s="47">
        <f>BIL.PREV.!H16</f>
        <v>2200</v>
      </c>
      <c r="J18" s="48" t="e">
        <f>I18-#REF!</f>
        <v>#REF!</v>
      </c>
      <c r="K18" s="463"/>
      <c r="L18" s="425">
        <f>IMPEGNI!J22</f>
        <v>0</v>
      </c>
      <c r="M18" s="426" t="str">
        <f t="shared" si="2"/>
        <v/>
      </c>
      <c r="N18" s="427">
        <f t="shared" si="1"/>
        <v>2200</v>
      </c>
      <c r="O18" s="495" t="str">
        <f t="shared" si="3"/>
        <v/>
      </c>
    </row>
    <row r="19" spans="1:17" s="12" customFormat="1" ht="15" customHeight="1" x14ac:dyDescent="0.2">
      <c r="A19" s="83" t="str">
        <f>BIL.PREV.!F17</f>
        <v>uu42</v>
      </c>
      <c r="B19" s="91" t="str">
        <f>BIL.PREV.!G17</f>
        <v>Spese per pulizia ed affitto locali</v>
      </c>
      <c r="C19" s="460">
        <f>BIL.PREV.!H17</f>
        <v>100</v>
      </c>
      <c r="D19" s="461">
        <f>'1^ NOTA CASSA'!AN24</f>
        <v>0</v>
      </c>
      <c r="E19" s="461">
        <f>RR.PP.!AE$41</f>
        <v>0</v>
      </c>
      <c r="F19" s="462">
        <f t="shared" si="0"/>
        <v>0</v>
      </c>
      <c r="G19" s="115"/>
      <c r="H19" s="487">
        <f>IMPEGNI!L23</f>
        <v>0</v>
      </c>
      <c r="I19" s="47">
        <f>BIL.PREV.!H17</f>
        <v>100</v>
      </c>
      <c r="J19" s="48" t="e">
        <f>I19-#REF!</f>
        <v>#REF!</v>
      </c>
      <c r="K19" s="463"/>
      <c r="L19" s="425">
        <f>IMPEGNI!J23</f>
        <v>0</v>
      </c>
      <c r="M19" s="426" t="str">
        <f t="shared" si="2"/>
        <v/>
      </c>
      <c r="N19" s="427">
        <f t="shared" si="1"/>
        <v>100</v>
      </c>
      <c r="O19" s="495" t="str">
        <f t="shared" si="3"/>
        <v/>
      </c>
    </row>
    <row r="20" spans="1:17" s="12" customFormat="1" ht="15" customHeight="1" x14ac:dyDescent="0.2">
      <c r="A20" s="83" t="str">
        <f>BIL.PREV.!F18</f>
        <v>uu43</v>
      </c>
      <c r="B20" s="91" t="str">
        <f>BIL.PREV.!G18</f>
        <v>Spese per acquisto attrezzature e arredi</v>
      </c>
      <c r="C20" s="460">
        <f>BIL.PREV.!H18</f>
        <v>500</v>
      </c>
      <c r="D20" s="461">
        <f>'1^ NOTA CASSA'!AN25</f>
        <v>0</v>
      </c>
      <c r="E20" s="461">
        <f>RR.PP.!AF$41</f>
        <v>0</v>
      </c>
      <c r="F20" s="462">
        <f t="shared" si="0"/>
        <v>0</v>
      </c>
      <c r="G20" s="115"/>
      <c r="H20" s="487">
        <f>IMPEGNI!L24</f>
        <v>0</v>
      </c>
      <c r="I20" s="47">
        <f>BIL.PREV.!H18</f>
        <v>500</v>
      </c>
      <c r="J20" s="48" t="e">
        <f>I20-#REF!</f>
        <v>#REF!</v>
      </c>
      <c r="K20" s="463"/>
      <c r="L20" s="425">
        <f>IMPEGNI!J24</f>
        <v>0</v>
      </c>
      <c r="M20" s="426" t="str">
        <f t="shared" si="2"/>
        <v/>
      </c>
      <c r="N20" s="427">
        <f t="shared" si="1"/>
        <v>500</v>
      </c>
      <c r="O20" s="495" t="str">
        <f t="shared" si="3"/>
        <v/>
      </c>
    </row>
    <row r="21" spans="1:17" s="12" customFormat="1" ht="15" customHeight="1" x14ac:dyDescent="0.2">
      <c r="A21" s="83" t="str">
        <f>BIL.PREV.!F19</f>
        <v>uu44</v>
      </c>
      <c r="B21" s="91" t="str">
        <f>BIL.PREV.!G19</f>
        <v>Spese di cancelleria e gestione ufficio</v>
      </c>
      <c r="C21" s="460">
        <f>BIL.PREV.!H19</f>
        <v>1500</v>
      </c>
      <c r="D21" s="461">
        <f>'1^ NOTA CASSA'!AN26</f>
        <v>0</v>
      </c>
      <c r="E21" s="461">
        <f>RR.PP.!AG$41</f>
        <v>0</v>
      </c>
      <c r="F21" s="462">
        <f t="shared" si="0"/>
        <v>0</v>
      </c>
      <c r="G21" s="115"/>
      <c r="H21" s="487">
        <f>IMPEGNI!L25</f>
        <v>0</v>
      </c>
      <c r="I21" s="47">
        <f>BIL.PREV.!H19</f>
        <v>1500</v>
      </c>
      <c r="J21" s="48" t="e">
        <f>I21-#REF!</f>
        <v>#REF!</v>
      </c>
      <c r="K21" s="463"/>
      <c r="L21" s="425">
        <f>IMPEGNI!J25</f>
        <v>0</v>
      </c>
      <c r="M21" s="426" t="str">
        <f t="shared" si="2"/>
        <v/>
      </c>
      <c r="N21" s="427">
        <f t="shared" si="1"/>
        <v>1500</v>
      </c>
      <c r="O21" s="495" t="str">
        <f t="shared" si="3"/>
        <v/>
      </c>
    </row>
    <row r="22" spans="1:17" s="12" customFormat="1" ht="15" customHeight="1" x14ac:dyDescent="0.2">
      <c r="A22" s="83" t="str">
        <f>BIL.PREV.!F20</f>
        <v>uu45</v>
      </c>
      <c r="B22" s="91" t="str">
        <f>BIL.PREV.!G20</f>
        <v>Oneri fiscali e tributari</v>
      </c>
      <c r="C22" s="460">
        <f>BIL.PREV.!H20</f>
        <v>150</v>
      </c>
      <c r="D22" s="461">
        <f>'1^ NOTA CASSA'!AN27</f>
        <v>0</v>
      </c>
      <c r="E22" s="461">
        <f>RR.PP.!AH$41</f>
        <v>0</v>
      </c>
      <c r="F22" s="462">
        <f t="shared" si="0"/>
        <v>0</v>
      </c>
      <c r="G22" s="115"/>
      <c r="H22" s="487">
        <f>IMPEGNI!L26</f>
        <v>0</v>
      </c>
      <c r="I22" s="47">
        <f>BIL.PREV.!H20</f>
        <v>150</v>
      </c>
      <c r="J22" s="48" t="e">
        <f>I22-#REF!</f>
        <v>#REF!</v>
      </c>
      <c r="K22" s="463"/>
      <c r="L22" s="425">
        <f>IMPEGNI!J26</f>
        <v>0</v>
      </c>
      <c r="M22" s="426" t="str">
        <f t="shared" si="2"/>
        <v/>
      </c>
      <c r="N22" s="427">
        <f t="shared" si="1"/>
        <v>150</v>
      </c>
      <c r="O22" s="495" t="str">
        <f t="shared" si="3"/>
        <v/>
      </c>
    </row>
    <row r="23" spans="1:17" s="12" customFormat="1" ht="15" customHeight="1" x14ac:dyDescent="0.2">
      <c r="A23" s="83" t="str">
        <f>BIL.PREV.!F21</f>
        <v>uu46</v>
      </c>
      <c r="B23" s="91" t="str">
        <f>BIL.PREV.!G21</f>
        <v>Oneri Bancari</v>
      </c>
      <c r="C23" s="460">
        <f>BIL.PREV.!H21</f>
        <v>500</v>
      </c>
      <c r="D23" s="461">
        <f>'1^ NOTA CASSA'!AN28</f>
        <v>29.94</v>
      </c>
      <c r="E23" s="461">
        <f>RR.PP.!AI$41</f>
        <v>0</v>
      </c>
      <c r="F23" s="462">
        <f t="shared" si="0"/>
        <v>29.94</v>
      </c>
      <c r="G23" s="115"/>
      <c r="H23" s="487">
        <f>IMPEGNI!L27</f>
        <v>0</v>
      </c>
      <c r="I23" s="47">
        <f>BIL.PREV.!H21</f>
        <v>500</v>
      </c>
      <c r="J23" s="48" t="e">
        <f>I23-#REF!</f>
        <v>#REF!</v>
      </c>
      <c r="K23" s="463"/>
      <c r="L23" s="425">
        <f>IMPEGNI!J27</f>
        <v>0</v>
      </c>
      <c r="M23" s="426" t="str">
        <f t="shared" si="2"/>
        <v/>
      </c>
      <c r="N23" s="427">
        <f t="shared" si="1"/>
        <v>470.06</v>
      </c>
      <c r="O23" s="495" t="str">
        <f t="shared" si="3"/>
        <v/>
      </c>
      <c r="Q23" s="49"/>
    </row>
    <row r="24" spans="1:17" s="12" customFormat="1" ht="15" customHeight="1" x14ac:dyDescent="0.2">
      <c r="A24" s="83" t="str">
        <f>BIL.PREV.!F22</f>
        <v>uu47</v>
      </c>
      <c r="B24" s="91" t="str">
        <f>BIL.PREV.!G22</f>
        <v>Spese per progetti finanziati da Fondazioni e Cesv</v>
      </c>
      <c r="C24" s="460">
        <f>BIL.PREV.!H22</f>
        <v>10000</v>
      </c>
      <c r="D24" s="461">
        <f>'1^ NOTA CASSA'!AN29</f>
        <v>0</v>
      </c>
      <c r="E24" s="461">
        <f>RR.PP.!AJ$41</f>
        <v>0</v>
      </c>
      <c r="F24" s="462">
        <f t="shared" si="0"/>
        <v>0</v>
      </c>
      <c r="G24" s="115"/>
      <c r="H24" s="487">
        <f>IMPEGNI!L28</f>
        <v>0</v>
      </c>
      <c r="I24" s="47">
        <f>BIL.PREV.!H22</f>
        <v>10000</v>
      </c>
      <c r="J24" s="48" t="e">
        <f>I24-#REF!</f>
        <v>#REF!</v>
      </c>
      <c r="K24" s="463"/>
      <c r="L24" s="425">
        <f>IMPEGNI!J28</f>
        <v>0</v>
      </c>
      <c r="M24" s="426" t="str">
        <f t="shared" si="2"/>
        <v/>
      </c>
      <c r="N24" s="427">
        <f t="shared" si="1"/>
        <v>10000</v>
      </c>
      <c r="O24" s="495" t="str">
        <f t="shared" si="3"/>
        <v/>
      </c>
    </row>
    <row r="25" spans="1:17" s="12" customFormat="1" ht="15" customHeight="1" x14ac:dyDescent="0.2">
      <c r="A25" s="83" t="str">
        <f>BIL.PREV.!F23</f>
        <v>uu48</v>
      </c>
      <c r="B25" s="91" t="str">
        <f>BIL.PREV.!G23</f>
        <v>Spese per progetti e iniziative di Solidarietà</v>
      </c>
      <c r="C25" s="460">
        <f>BIL.PREV.!H23</f>
        <v>500</v>
      </c>
      <c r="D25" s="461">
        <f>'1^ NOTA CASSA'!AN30</f>
        <v>0</v>
      </c>
      <c r="E25" s="461">
        <f>RR.PP.!AK$41</f>
        <v>0</v>
      </c>
      <c r="F25" s="462">
        <f t="shared" si="0"/>
        <v>0</v>
      </c>
      <c r="G25" s="115"/>
      <c r="H25" s="487">
        <f>IMPEGNI!L29</f>
        <v>0</v>
      </c>
      <c r="I25" s="47">
        <f>BIL.PREV.!H23</f>
        <v>500</v>
      </c>
      <c r="J25" s="48" t="e">
        <f>I25-#REF!</f>
        <v>#REF!</v>
      </c>
      <c r="K25" s="463"/>
      <c r="L25" s="425">
        <f>IMPEGNI!J29</f>
        <v>0</v>
      </c>
      <c r="M25" s="426" t="str">
        <f t="shared" si="2"/>
        <v/>
      </c>
      <c r="N25" s="427">
        <f t="shared" si="1"/>
        <v>500</v>
      </c>
      <c r="O25" s="495" t="str">
        <f t="shared" si="3"/>
        <v/>
      </c>
    </row>
    <row r="26" spans="1:17" s="12" customFormat="1" ht="15" customHeight="1" x14ac:dyDescent="0.2">
      <c r="A26" s="83" t="str">
        <f>BIL.PREV.!F24</f>
        <v>uu49</v>
      </c>
      <c r="B26" s="91" t="str">
        <f>BIL.PREV.!G24</f>
        <v>Spese impreviste</v>
      </c>
      <c r="C26" s="460">
        <f>BIL.PREV.!H24</f>
        <v>100</v>
      </c>
      <c r="D26" s="461">
        <f>'1^ NOTA CASSA'!AN31</f>
        <v>0</v>
      </c>
      <c r="E26" s="461">
        <f>RR.PP.!AL$41</f>
        <v>0</v>
      </c>
      <c r="F26" s="462">
        <f t="shared" si="0"/>
        <v>0</v>
      </c>
      <c r="G26" s="115"/>
      <c r="H26" s="487">
        <f>IMPEGNI!L30</f>
        <v>0</v>
      </c>
      <c r="I26" s="47">
        <f>BIL.PREV.!H24</f>
        <v>100</v>
      </c>
      <c r="J26" s="48" t="e">
        <f>I26-#REF!</f>
        <v>#REF!</v>
      </c>
      <c r="K26" s="463"/>
      <c r="L26" s="425">
        <f>IMPEGNI!J30</f>
        <v>0</v>
      </c>
      <c r="M26" s="426" t="str">
        <f t="shared" si="2"/>
        <v/>
      </c>
      <c r="N26" s="427">
        <f t="shared" si="1"/>
        <v>100</v>
      </c>
      <c r="O26" s="495" t="str">
        <f t="shared" si="3"/>
        <v/>
      </c>
    </row>
    <row r="27" spans="1:17" s="12" customFormat="1" ht="15" customHeight="1" x14ac:dyDescent="0.2">
      <c r="A27" s="83" t="str">
        <f>BIL.PREV.!F25</f>
        <v>uu50</v>
      </c>
      <c r="B27" s="91" t="str">
        <f>BIL.PREV.!G25</f>
        <v>retribuzione dipendente</v>
      </c>
      <c r="C27" s="460">
        <f>BIL.PREV.!H25</f>
        <v>2150</v>
      </c>
      <c r="D27" s="461">
        <f>'1^ NOTA CASSA'!AN32</f>
        <v>0</v>
      </c>
      <c r="E27" s="461">
        <f>RR.PP.!AM$41</f>
        <v>0</v>
      </c>
      <c r="F27" s="462">
        <f t="shared" si="0"/>
        <v>0</v>
      </c>
      <c r="G27" s="115"/>
      <c r="H27" s="487">
        <f>IMPEGNI!L31</f>
        <v>0</v>
      </c>
      <c r="I27" s="47">
        <f>BIL.PREV.!H25</f>
        <v>2150</v>
      </c>
      <c r="J27" s="48" t="e">
        <f>I27-#REF!</f>
        <v>#REF!</v>
      </c>
      <c r="K27" s="463"/>
      <c r="L27" s="425">
        <f>IMPEGNI!J31</f>
        <v>0</v>
      </c>
      <c r="M27" s="426" t="str">
        <f t="shared" si="2"/>
        <v/>
      </c>
      <c r="N27" s="427">
        <f t="shared" si="1"/>
        <v>2150</v>
      </c>
      <c r="O27" s="495" t="str">
        <f t="shared" si="3"/>
        <v/>
      </c>
      <c r="Q27" s="49"/>
    </row>
    <row r="28" spans="1:17" s="12" customFormat="1" ht="15" customHeight="1" x14ac:dyDescent="0.2">
      <c r="A28" s="83" t="str">
        <f>BIL.PREV.!F26</f>
        <v>uu51</v>
      </c>
      <c r="B28" s="91" t="str">
        <f>BIL.PREV.!G26</f>
        <v>oneri sociali</v>
      </c>
      <c r="C28" s="460">
        <f>BIL.PREV.!H26</f>
        <v>2200</v>
      </c>
      <c r="D28" s="461">
        <f>'1^ NOTA CASSA'!AN33</f>
        <v>0</v>
      </c>
      <c r="E28" s="461">
        <f>RR.PP.!AN$41</f>
        <v>0</v>
      </c>
      <c r="F28" s="462">
        <f t="shared" si="0"/>
        <v>0</v>
      </c>
      <c r="G28" s="115"/>
      <c r="H28" s="487">
        <f>IMPEGNI!L32</f>
        <v>0</v>
      </c>
      <c r="I28" s="47">
        <f>BIL.PREV.!H26</f>
        <v>2200</v>
      </c>
      <c r="J28" s="48" t="e">
        <f>I28-#REF!</f>
        <v>#REF!</v>
      </c>
      <c r="K28" s="463"/>
      <c r="L28" s="425">
        <f>IMPEGNI!J32</f>
        <v>0</v>
      </c>
      <c r="M28" s="426" t="str">
        <f t="shared" si="2"/>
        <v/>
      </c>
      <c r="N28" s="427">
        <f t="shared" si="1"/>
        <v>2200</v>
      </c>
      <c r="O28" s="495" t="str">
        <f t="shared" si="3"/>
        <v/>
      </c>
    </row>
    <row r="29" spans="1:17" s="12" customFormat="1" ht="15" customHeight="1" x14ac:dyDescent="0.2">
      <c r="A29" s="83" t="str">
        <f>BIL.PREV.!F27</f>
        <v>uu52</v>
      </c>
      <c r="B29" s="91" t="str">
        <f>BIL.PREV.!G27</f>
        <v>TFR</v>
      </c>
      <c r="C29" s="460">
        <f>BIL.PREV.!H27</f>
        <v>800</v>
      </c>
      <c r="D29" s="461">
        <f>'1^ NOTA CASSA'!AN34</f>
        <v>0</v>
      </c>
      <c r="E29" s="461">
        <f>RR.PP.!AO$41</f>
        <v>0</v>
      </c>
      <c r="F29" s="462">
        <f t="shared" si="0"/>
        <v>0</v>
      </c>
      <c r="G29" s="115"/>
      <c r="H29" s="487">
        <f>IMPEGNI!L33</f>
        <v>0</v>
      </c>
      <c r="I29" s="47">
        <f>BIL.PREV.!H27</f>
        <v>800</v>
      </c>
      <c r="J29" s="48"/>
      <c r="K29" s="463"/>
      <c r="L29" s="425">
        <f>IMPEGNI!J33</f>
        <v>0</v>
      </c>
      <c r="M29" s="426"/>
      <c r="N29" s="427">
        <f t="shared" si="1"/>
        <v>800</v>
      </c>
      <c r="O29" s="495" t="str">
        <f t="shared" si="3"/>
        <v/>
      </c>
    </row>
    <row r="30" spans="1:17" s="12" customFormat="1" ht="15" customHeight="1" x14ac:dyDescent="0.2">
      <c r="A30" s="83" t="str">
        <f>BIL.PREV.!F28</f>
        <v>uu53</v>
      </c>
      <c r="B30" s="91" t="e">
        <f>BIL.PREV.!#REF!</f>
        <v>#REF!</v>
      </c>
      <c r="C30" s="460">
        <f>BIL.PREV.!H28</f>
        <v>14515.81</v>
      </c>
      <c r="D30" s="461">
        <f>'1^ NOTA CASSA'!AN35</f>
        <v>0</v>
      </c>
      <c r="E30" s="461">
        <f>RR.PP.!AP$41</f>
        <v>0</v>
      </c>
      <c r="F30" s="462">
        <f t="shared" si="0"/>
        <v>0</v>
      </c>
      <c r="G30" s="115"/>
      <c r="H30" s="487">
        <f>IMPEGNI!L34</f>
        <v>0</v>
      </c>
      <c r="I30" s="47">
        <f>BIL.PREV.!H28</f>
        <v>14515.81</v>
      </c>
      <c r="J30" s="48"/>
      <c r="K30" s="463"/>
      <c r="L30" s="425">
        <f>IMPEGNI!J34</f>
        <v>0</v>
      </c>
      <c r="M30" s="426"/>
      <c r="N30" s="427">
        <f t="shared" si="1"/>
        <v>14515.81</v>
      </c>
      <c r="O30" s="495" t="str">
        <f t="shared" si="3"/>
        <v/>
      </c>
    </row>
    <row r="31" spans="1:17" s="12" customFormat="1" ht="15" customHeight="1" x14ac:dyDescent="0.2">
      <c r="A31" s="83" t="str">
        <f>BIL.PREV.!F29</f>
        <v/>
      </c>
      <c r="B31" s="91" t="str">
        <f>BIL.PREV.!G28</f>
        <v xml:space="preserve">Cofinanziamento progetto Best Choise quota corrente esercizio </v>
      </c>
      <c r="C31" s="460">
        <f>BIL.PREV.!H29</f>
        <v>0</v>
      </c>
      <c r="D31" s="461">
        <f>'1^ NOTA CASSA'!AN36</f>
        <v>0</v>
      </c>
      <c r="E31" s="461">
        <f>RR.PP.!AQ$41</f>
        <v>0</v>
      </c>
      <c r="F31" s="462">
        <f t="shared" si="0"/>
        <v>0</v>
      </c>
      <c r="G31" s="115"/>
      <c r="H31" s="487">
        <f>IMPEGNI!L35</f>
        <v>0</v>
      </c>
      <c r="I31" s="47">
        <f>BIL.PREV.!H29</f>
        <v>0</v>
      </c>
      <c r="J31" s="48"/>
      <c r="K31" s="463"/>
      <c r="L31" s="425">
        <f>IMPEGNI!J35</f>
        <v>0</v>
      </c>
      <c r="M31" s="426"/>
      <c r="N31" s="427">
        <f t="shared" si="1"/>
        <v>0</v>
      </c>
      <c r="O31" s="495" t="str">
        <f t="shared" si="3"/>
        <v/>
      </c>
    </row>
    <row r="32" spans="1:17" s="12" customFormat="1" ht="15" customHeight="1" x14ac:dyDescent="0.2">
      <c r="A32" s="83" t="str">
        <f>BIL.PREV.!F30</f>
        <v/>
      </c>
      <c r="B32" s="91">
        <f>BIL.PREV.!G30</f>
        <v>0</v>
      </c>
      <c r="C32" s="460">
        <f>BIL.PREV.!H30</f>
        <v>0</v>
      </c>
      <c r="D32" s="461">
        <f>'1^ NOTA CASSA'!AN37</f>
        <v>0</v>
      </c>
      <c r="E32" s="461">
        <f>RR.PP.!AR$41</f>
        <v>0</v>
      </c>
      <c r="F32" s="462">
        <f t="shared" si="0"/>
        <v>0</v>
      </c>
      <c r="G32" s="115"/>
      <c r="H32" s="487">
        <f>IMPEGNI!L36</f>
        <v>0</v>
      </c>
      <c r="I32" s="47">
        <f>BIL.PREV.!H30</f>
        <v>0</v>
      </c>
      <c r="J32" s="48"/>
      <c r="K32" s="463"/>
      <c r="L32" s="425">
        <f>IMPEGNI!J36</f>
        <v>0</v>
      </c>
      <c r="M32" s="426"/>
      <c r="N32" s="427">
        <f t="shared" si="1"/>
        <v>0</v>
      </c>
      <c r="O32" s="495" t="str">
        <f t="shared" si="3"/>
        <v/>
      </c>
    </row>
    <row r="33" spans="1:16" s="12" customFormat="1" ht="15" customHeight="1" x14ac:dyDescent="0.2">
      <c r="A33" s="83" t="str">
        <f>BIL.PREV.!F31</f>
        <v/>
      </c>
      <c r="B33" s="91">
        <f>BIL.PREV.!G31</f>
        <v>0</v>
      </c>
      <c r="C33" s="460">
        <f>BIL.PREV.!H31</f>
        <v>0</v>
      </c>
      <c r="D33" s="461">
        <f>'1^ NOTA CASSA'!AN38</f>
        <v>0</v>
      </c>
      <c r="E33" s="461">
        <f>RR.PP.!AS$41</f>
        <v>0</v>
      </c>
      <c r="F33" s="462">
        <f t="shared" si="0"/>
        <v>0</v>
      </c>
      <c r="G33" s="115"/>
      <c r="H33" s="487">
        <f>IMPEGNI!L37</f>
        <v>0</v>
      </c>
      <c r="I33" s="47">
        <f>BIL.PREV.!H31</f>
        <v>0</v>
      </c>
      <c r="J33" s="48"/>
      <c r="K33" s="463"/>
      <c r="L33" s="425">
        <f>IMPEGNI!J37</f>
        <v>0</v>
      </c>
      <c r="M33" s="426"/>
      <c r="N33" s="427">
        <f t="shared" si="1"/>
        <v>0</v>
      </c>
      <c r="O33" s="495" t="str">
        <f t="shared" si="3"/>
        <v/>
      </c>
    </row>
    <row r="34" spans="1:16" s="12" customFormat="1" ht="15" customHeight="1" x14ac:dyDescent="0.2">
      <c r="A34" s="467" t="str">
        <f>BIL.PREV.!F32</f>
        <v/>
      </c>
      <c r="B34" s="468">
        <f>BIL.PREV.!G32</f>
        <v>0</v>
      </c>
      <c r="C34" s="460">
        <f>BIL.PREV.!H32</f>
        <v>0</v>
      </c>
      <c r="D34" s="461">
        <f>'1^ NOTA CASSA'!AN39</f>
        <v>0</v>
      </c>
      <c r="E34" s="461">
        <f>RR.PP.!AT$41</f>
        <v>0</v>
      </c>
      <c r="F34" s="462">
        <f t="shared" si="0"/>
        <v>0</v>
      </c>
      <c r="G34" s="469"/>
      <c r="H34" s="487">
        <f>IMPEGNI!L38</f>
        <v>0</v>
      </c>
      <c r="I34" s="470">
        <f>BIL.PREV.!H32</f>
        <v>0</v>
      </c>
      <c r="J34" s="470" t="e">
        <f>I34-#REF!</f>
        <v>#REF!</v>
      </c>
      <c r="K34" s="471"/>
      <c r="L34" s="425">
        <f>IMPEGNI!J38</f>
        <v>0</v>
      </c>
      <c r="M34" s="426" t="str">
        <f t="shared" si="2"/>
        <v/>
      </c>
      <c r="N34" s="427">
        <f t="shared" si="1"/>
        <v>0</v>
      </c>
      <c r="O34" s="495" t="str">
        <f t="shared" si="3"/>
        <v/>
      </c>
    </row>
    <row r="35" spans="1:16" s="12" customFormat="1" ht="15" customHeight="1" x14ac:dyDescent="0.2">
      <c r="A35" s="472"/>
      <c r="B35" s="473" t="s">
        <v>201</v>
      </c>
      <c r="C35" s="460"/>
      <c r="D35" s="461"/>
      <c r="E35" s="461"/>
      <c r="F35" s="462"/>
      <c r="G35" s="461"/>
      <c r="H35" s="487">
        <f>IMPEGNI!L39</f>
        <v>0</v>
      </c>
      <c r="I35" s="470">
        <f>BIL.PREV.!H36</f>
        <v>0</v>
      </c>
      <c r="J35" s="470" t="e">
        <f>I35-#REF!</f>
        <v>#REF!</v>
      </c>
      <c r="K35" s="471"/>
      <c r="L35" s="425"/>
      <c r="M35" s="426"/>
      <c r="N35" s="427"/>
      <c r="O35" s="495" t="str">
        <f t="shared" si="3"/>
        <v/>
      </c>
    </row>
    <row r="36" spans="1:16" s="12" customFormat="1" ht="15" customHeight="1" x14ac:dyDescent="0.2">
      <c r="A36" s="472" t="str">
        <f>BIL.PREV.!F37</f>
        <v>uu58</v>
      </c>
      <c r="B36" s="474" t="str">
        <f>BIL.PREV.!G37</f>
        <v>Organizzazione Assemblea Nazionale</v>
      </c>
      <c r="C36" s="460">
        <f>BIL.PREV.!H37</f>
        <v>6000</v>
      </c>
      <c r="D36" s="461">
        <f>'1^ NOTA CASSA'!AN40</f>
        <v>0</v>
      </c>
      <c r="E36" s="461">
        <f>RR.PP.!AU$41</f>
        <v>0</v>
      </c>
      <c r="F36" s="462">
        <f>D36+E36</f>
        <v>0</v>
      </c>
      <c r="G36" s="469"/>
      <c r="H36" s="487">
        <f>IMPEGNI!L39</f>
        <v>0</v>
      </c>
      <c r="I36" s="470">
        <f>BIL.PREV.!H37</f>
        <v>6000</v>
      </c>
      <c r="J36" s="470" t="e">
        <f>I36-#REF!</f>
        <v>#REF!</v>
      </c>
      <c r="K36" s="471"/>
      <c r="L36" s="425">
        <f>IMPEGNI!J39</f>
        <v>0</v>
      </c>
      <c r="M36" s="426" t="str">
        <f t="shared" si="2"/>
        <v/>
      </c>
      <c r="N36" s="427">
        <f>C36-F36-L36</f>
        <v>6000</v>
      </c>
      <c r="O36" s="495" t="str">
        <f t="shared" si="3"/>
        <v/>
      </c>
      <c r="P36" s="50" t="e">
        <f>#REF!</f>
        <v>#REF!</v>
      </c>
    </row>
    <row r="37" spans="1:16" s="12" customFormat="1" ht="15" customHeight="1" thickBot="1" x14ac:dyDescent="0.25">
      <c r="A37" s="475" t="str">
        <f>BIL.PREV.!F38</f>
        <v>uu59</v>
      </c>
      <c r="B37" s="476" t="str">
        <f>BIL.PREV.!G38</f>
        <v>Spese partecipazione soci ad eventi associativi</v>
      </c>
      <c r="C37" s="464">
        <f>BIL.PREV.!H38</f>
        <v>70000</v>
      </c>
      <c r="D37" s="465">
        <f>'1^ NOTA CASSA'!AN41</f>
        <v>0</v>
      </c>
      <c r="E37" s="465">
        <f>RR.PP.!AV$41</f>
        <v>0</v>
      </c>
      <c r="F37" s="466">
        <f>D37+E37</f>
        <v>0</v>
      </c>
      <c r="G37" s="477"/>
      <c r="H37" s="488">
        <f>IMPEGNI!L40</f>
        <v>0</v>
      </c>
      <c r="I37" s="479">
        <f>BIL.PREV.!H38</f>
        <v>70000</v>
      </c>
      <c r="J37" s="479" t="e">
        <f>I37-#REF!</f>
        <v>#REF!</v>
      </c>
      <c r="K37" s="478"/>
      <c r="L37" s="480">
        <f>IMPEGNI!J40</f>
        <v>0</v>
      </c>
      <c r="M37" s="481" t="str">
        <f t="shared" si="2"/>
        <v/>
      </c>
      <c r="N37" s="482">
        <f>C37-F37-L37</f>
        <v>70000</v>
      </c>
      <c r="O37" s="495" t="str">
        <f t="shared" si="3"/>
        <v/>
      </c>
      <c r="P37" s="53"/>
    </row>
    <row r="38" spans="1:16" s="12" customFormat="1" ht="15" customHeight="1" thickBot="1" x14ac:dyDescent="0.25">
      <c r="A38" s="483"/>
      <c r="B38" s="484" t="s">
        <v>216</v>
      </c>
      <c r="C38" s="485">
        <f>SUM(C7:C37)</f>
        <v>228168.38</v>
      </c>
      <c r="D38" s="485">
        <f t="shared" ref="D38:N38" si="4">SUM(D7:D37)</f>
        <v>29.94</v>
      </c>
      <c r="E38" s="485">
        <f t="shared" si="4"/>
        <v>0</v>
      </c>
      <c r="F38" s="485">
        <f t="shared" si="4"/>
        <v>29.94</v>
      </c>
      <c r="G38" s="485">
        <f t="shared" si="4"/>
        <v>0</v>
      </c>
      <c r="H38" s="489">
        <f t="shared" si="4"/>
        <v>0</v>
      </c>
      <c r="I38" s="485">
        <f t="shared" si="4"/>
        <v>228168.38</v>
      </c>
      <c r="J38" s="485" t="e">
        <f t="shared" si="4"/>
        <v>#REF!</v>
      </c>
      <c r="K38" s="485">
        <f t="shared" si="4"/>
        <v>0</v>
      </c>
      <c r="L38" s="485">
        <f t="shared" si="4"/>
        <v>0</v>
      </c>
      <c r="M38" s="485">
        <f t="shared" si="4"/>
        <v>0</v>
      </c>
      <c r="N38" s="493">
        <f t="shared" si="4"/>
        <v>228138.44</v>
      </c>
      <c r="O38" s="495"/>
      <c r="P38" s="50" t="e">
        <f>#REF!</f>
        <v>#REF!</v>
      </c>
    </row>
    <row r="39" spans="1:16" ht="7.5" customHeight="1" thickTop="1" x14ac:dyDescent="0.2">
      <c r="E39" s="59"/>
      <c r="F39" s="13"/>
      <c r="G39" s="13"/>
      <c r="O39" s="496"/>
    </row>
    <row r="40" spans="1:16" ht="12.75" customHeight="1" x14ac:dyDescent="0.2">
      <c r="B40" s="111" t="str">
        <f>BIL.PREV.!B41</f>
        <v>Il Tesoriere</v>
      </c>
      <c r="C40" s="756" t="str">
        <f>BIL.PREV.!G41</f>
        <v>Il Presidente</v>
      </c>
      <c r="D40" s="756"/>
      <c r="E40" s="756"/>
      <c r="F40" s="756"/>
      <c r="G40" s="756"/>
      <c r="H40" s="756"/>
      <c r="I40" s="756"/>
      <c r="J40" s="756"/>
      <c r="K40" s="756"/>
      <c r="L40" s="756"/>
      <c r="O40" s="496"/>
    </row>
    <row r="41" spans="1:16" ht="12.75" customHeight="1" x14ac:dyDescent="0.2">
      <c r="B41" s="18" t="str">
        <f>BIL.PREV.!B42</f>
        <v>(     )</v>
      </c>
      <c r="C41" s="757" t="str">
        <f>BIL.PREV.!G42</f>
        <v xml:space="preserve"> (      )</v>
      </c>
      <c r="D41" s="757"/>
      <c r="E41" s="757"/>
      <c r="F41" s="757"/>
      <c r="G41" s="757"/>
      <c r="H41" s="757"/>
      <c r="I41" s="757"/>
      <c r="J41" s="757"/>
      <c r="K41" s="757"/>
      <c r="L41" s="757"/>
      <c r="O41" s="496"/>
    </row>
    <row r="42" spans="1:16" ht="12.75" hidden="1" customHeight="1" x14ac:dyDescent="0.2">
      <c r="D42" s="60"/>
      <c r="E42" s="60"/>
      <c r="F42" s="27">
        <f>D38</f>
        <v>29.94</v>
      </c>
      <c r="G42" s="27">
        <f>CONS.ENTR!H40</f>
        <v>0</v>
      </c>
      <c r="O42" s="496"/>
    </row>
    <row r="43" spans="1:16" ht="12.75" hidden="1" customHeight="1" x14ac:dyDescent="0.2">
      <c r="F43" s="61">
        <f>CONS.ENTR!F39</f>
        <v>89197.21</v>
      </c>
      <c r="G43" s="13"/>
      <c r="O43" s="496"/>
    </row>
    <row r="44" spans="1:16" ht="12.75" hidden="1" customHeight="1" x14ac:dyDescent="0.2">
      <c r="F44" s="110">
        <f>SUM(BIL.PREV.!H37:H38)</f>
        <v>76000</v>
      </c>
      <c r="G44" s="13"/>
      <c r="O44" s="496"/>
    </row>
    <row r="45" spans="1:16" ht="12.75" hidden="1" customHeight="1" x14ac:dyDescent="0.2">
      <c r="F45" s="27">
        <f>CONS.ENTR!F39</f>
        <v>89197.21</v>
      </c>
      <c r="O45" s="496"/>
    </row>
    <row r="46" spans="1:16" ht="12.75" customHeight="1" x14ac:dyDescent="0.2">
      <c r="O46" s="496">
        <f>COUNTIF(O7:O37,"1")</f>
        <v>0</v>
      </c>
    </row>
    <row r="47" spans="1:16" ht="12.75" customHeight="1" x14ac:dyDescent="0.2"/>
    <row r="48" spans="1:16" ht="12.75" customHeight="1" x14ac:dyDescent="0.2"/>
    <row r="49" spans="3:4" ht="12.75" customHeight="1" x14ac:dyDescent="0.2"/>
    <row r="51" spans="3:4" x14ac:dyDescent="0.2">
      <c r="C51" s="62"/>
      <c r="D51" s="17"/>
    </row>
  </sheetData>
  <sheetProtection algorithmName="SHA-512" hashValue="wiScMesJiR5bS8XGRvk6tQ0+e8vYVXAlM94pn8CFTvOjS0hxgMgd/9OL0waT2HkjvR7hm9zZ+P93rNpHHp1aPw==" saltValue="LUcfhcE/0EogBzgxwd1vig==" spinCount="100000" sheet="1" objects="1" scenarios="1" selectLockedCells="1"/>
  <mergeCells count="14">
    <mergeCell ref="A4:N4"/>
    <mergeCell ref="B2:N2"/>
    <mergeCell ref="A3:N3"/>
    <mergeCell ref="H5:H6"/>
    <mergeCell ref="L5:L6"/>
    <mergeCell ref="N5:N6"/>
    <mergeCell ref="B5:B6"/>
    <mergeCell ref="C5:F5"/>
    <mergeCell ref="G5:G6"/>
    <mergeCell ref="O5:O6"/>
    <mergeCell ref="A5:A6"/>
    <mergeCell ref="M5:M6"/>
    <mergeCell ref="C40:L40"/>
    <mergeCell ref="C41:L41"/>
  </mergeCells>
  <conditionalFormatting sqref="J7:J38">
    <cfRule type="cellIs" dxfId="37" priority="6" stopIfTrue="1" operator="lessThan">
      <formula>0</formula>
    </cfRule>
  </conditionalFormatting>
  <conditionalFormatting sqref="L7:L38">
    <cfRule type="cellIs" dxfId="36" priority="4" stopIfTrue="1" operator="lessThan">
      <formula>0</formula>
    </cfRule>
  </conditionalFormatting>
  <conditionalFormatting sqref="N7:N37">
    <cfRule type="cellIs" dxfId="35" priority="1" operator="lessThan">
      <formula>0</formula>
    </cfRule>
  </conditionalFormatting>
  <pageMargins left="0.39370078740157483" right="0.19685039370078741" top="0.59055118110236227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2:BC55"/>
  <sheetViews>
    <sheetView showZeros="0" zoomScale="90" workbookViewId="0">
      <pane ySplit="9" topLeftCell="A16" activePane="bottomLeft" state="frozen"/>
      <selection pane="bottomLeft" activeCell="B25" sqref="B25"/>
    </sheetView>
  </sheetViews>
  <sheetFormatPr defaultRowHeight="12.75" x14ac:dyDescent="0.2"/>
  <cols>
    <col min="1" max="1" width="4.42578125" style="142" customWidth="1"/>
    <col min="2" max="2" width="60.5703125" style="142" customWidth="1"/>
    <col min="3" max="3" width="6.42578125" style="142" customWidth="1"/>
    <col min="4" max="4" width="4.7109375" style="142" customWidth="1"/>
    <col min="5" max="8" width="12.7109375" style="142" customWidth="1"/>
    <col min="9" max="9" width="15" style="142" customWidth="1"/>
    <col min="10" max="10" width="4.42578125" style="142" hidden="1" customWidth="1"/>
    <col min="11" max="11" width="7" style="142" hidden="1" customWidth="1"/>
    <col min="12" max="16" width="9.140625" style="142" hidden="1" customWidth="1"/>
    <col min="17" max="17" width="11.7109375" style="142" hidden="1" customWidth="1"/>
    <col min="18" max="18" width="11" style="142" hidden="1" customWidth="1"/>
    <col min="19" max="43" width="9.140625" style="142" hidden="1" customWidth="1"/>
    <col min="44" max="44" width="17.7109375" style="142" hidden="1" customWidth="1"/>
    <col min="45" max="49" width="9.140625" style="142" hidden="1" customWidth="1"/>
    <col min="50" max="50" width="49.85546875" style="142" hidden="1" customWidth="1"/>
    <col min="51" max="51" width="20" style="142" hidden="1" customWidth="1"/>
    <col min="52" max="54" width="9.140625" style="142" hidden="1" customWidth="1"/>
    <col min="55" max="55" width="0" style="142" hidden="1" customWidth="1"/>
    <col min="56" max="16384" width="9.140625" style="142"/>
  </cols>
  <sheetData>
    <row r="2" spans="1:55" ht="15" x14ac:dyDescent="0.2">
      <c r="B2" s="773" t="str">
        <f>BIL.PREV.!$B$1:$H$1</f>
        <v xml:space="preserve">                                         A.V.I.S.   -  Associazione Volontari Italiani del Sangue</v>
      </c>
      <c r="C2" s="773"/>
      <c r="D2" s="773"/>
      <c r="E2" s="773"/>
      <c r="F2" s="773"/>
      <c r="G2" s="773"/>
      <c r="H2" s="773"/>
      <c r="I2" s="773"/>
    </row>
    <row r="4" spans="1:55" x14ac:dyDescent="0.2">
      <c r="A4" s="772">
        <f>BIL.PREV.!$A$2:$H$2</f>
        <v>0</v>
      </c>
      <c r="B4" s="772"/>
      <c r="C4" s="772"/>
      <c r="D4" s="772"/>
      <c r="E4" s="772"/>
      <c r="F4" s="772"/>
      <c r="G4" s="772"/>
      <c r="H4" s="772"/>
      <c r="I4" s="772"/>
    </row>
    <row r="5" spans="1:55" ht="6" customHeight="1" x14ac:dyDescent="0.2">
      <c r="B5" s="122"/>
      <c r="C5" s="122"/>
      <c r="D5" s="122"/>
      <c r="E5" s="183"/>
      <c r="F5" s="183"/>
      <c r="G5" s="183"/>
      <c r="H5" s="183"/>
      <c r="I5" s="183"/>
      <c r="S5" s="142" t="s">
        <v>59</v>
      </c>
    </row>
    <row r="6" spans="1:55" ht="13.5" customHeight="1" thickBot="1" x14ac:dyDescent="0.25">
      <c r="A6" s="775" t="str">
        <f>"E L E N C O    R E S I D U I    A T T I V I   (somme da riscuotere)  A L   31   D I C E M B R E   "&amp;M6</f>
        <v>E L E N C O    R E S I D U I    A T T I V I   (somme da riscuotere)  A L   31   D I C E M B R E   2020</v>
      </c>
      <c r="B6" s="775"/>
      <c r="C6" s="775"/>
      <c r="D6" s="775"/>
      <c r="E6" s="775"/>
      <c r="F6" s="775"/>
      <c r="G6" s="775"/>
      <c r="H6" s="775"/>
      <c r="I6" s="775"/>
      <c r="L6" s="142" t="s">
        <v>19</v>
      </c>
      <c r="M6" s="142">
        <f>BIL.PREV.!K1</f>
        <v>2020</v>
      </c>
      <c r="S6" s="184" t="s">
        <v>44</v>
      </c>
      <c r="T6" s="184" t="s">
        <v>92</v>
      </c>
      <c r="U6" s="184" t="s">
        <v>93</v>
      </c>
      <c r="V6" s="184" t="s">
        <v>94</v>
      </c>
      <c r="W6" s="184" t="s">
        <v>95</v>
      </c>
      <c r="X6" s="184" t="s">
        <v>96</v>
      </c>
      <c r="Y6" s="184" t="s">
        <v>97</v>
      </c>
      <c r="Z6" s="184" t="s">
        <v>98</v>
      </c>
      <c r="AA6" s="184" t="s">
        <v>99</v>
      </c>
      <c r="AB6" s="184" t="s">
        <v>100</v>
      </c>
      <c r="AC6" s="184" t="s">
        <v>101</v>
      </c>
      <c r="AD6" s="184" t="s">
        <v>102</v>
      </c>
      <c r="AE6" s="184" t="s">
        <v>103</v>
      </c>
      <c r="AF6" s="184" t="s">
        <v>104</v>
      </c>
      <c r="AG6" s="184" t="s">
        <v>105</v>
      </c>
      <c r="AH6" s="184" t="s">
        <v>106</v>
      </c>
      <c r="AI6" s="184" t="s">
        <v>107</v>
      </c>
      <c r="AJ6" s="184" t="s">
        <v>108</v>
      </c>
    </row>
    <row r="7" spans="1:55" ht="13.5" customHeight="1" thickTop="1" x14ac:dyDescent="0.2">
      <c r="A7" s="776" t="s">
        <v>109</v>
      </c>
      <c r="B7" s="781" t="s">
        <v>54</v>
      </c>
      <c r="C7" s="784" t="s">
        <v>51</v>
      </c>
      <c r="D7" s="791" t="s">
        <v>11</v>
      </c>
      <c r="E7" s="787" t="s">
        <v>25</v>
      </c>
      <c r="F7" s="787"/>
      <c r="G7" s="787"/>
      <c r="H7" s="787"/>
      <c r="I7" s="788"/>
      <c r="S7" s="796" t="str">
        <f>BIL.PREV.!$B5</f>
        <v>Contributi e Sovvenzioni Regionali</v>
      </c>
      <c r="T7" s="796" t="str">
        <f>BIL.PREV.!$B6</f>
        <v>Altri contributi da Enti Pubblici e Privati</v>
      </c>
      <c r="U7" s="796" t="str">
        <f>BIL.PREV.!$B7</f>
        <v>Quote Associative</v>
      </c>
      <c r="V7" s="796" t="str">
        <f>BIL.PREV.!$B8</f>
        <v>Proventi da partecipazioni ad Emoservizi srl</v>
      </c>
      <c r="W7" s="796" t="str">
        <f>BIL.PREV.!$B9</f>
        <v>Contributi cinque per mille</v>
      </c>
      <c r="X7" s="796" t="str">
        <f>BIL.PREV.!$B10</f>
        <v>Contributi da Fondazioni</v>
      </c>
      <c r="Y7" s="796" t="str">
        <f>BIL.PREV.!$B11</f>
        <v>F/do Solidarietà</v>
      </c>
      <c r="Z7" s="796">
        <f>BIL.PREV.!$B12</f>
        <v>0</v>
      </c>
      <c r="AA7" s="796">
        <f>BIL.PREV.!$B13</f>
        <v>0</v>
      </c>
      <c r="AB7" s="796">
        <f>BIL.PREV.!$B14</f>
        <v>0</v>
      </c>
      <c r="AC7" s="796">
        <f>BIL.PREV.!$B15</f>
        <v>0</v>
      </c>
      <c r="AD7" s="796">
        <f>BIL.PREV.!$B16</f>
        <v>0</v>
      </c>
      <c r="AE7" s="796">
        <f>BIL.PREV.!$B17</f>
        <v>0</v>
      </c>
      <c r="AF7" s="796">
        <f>BIL.PREV.!$B18</f>
        <v>0</v>
      </c>
      <c r="AG7" s="796" t="str">
        <f>BIL.PREV.!$B37</f>
        <v>Organizzazione Assemblea Nazionale</v>
      </c>
      <c r="AH7" s="796" t="str">
        <f>BIL.PREV.!$B38</f>
        <v>Contributo da soci per partecipaz. eventi associativi</v>
      </c>
      <c r="AI7" s="796">
        <f>BIL.PREV.!$B21</f>
        <v>0</v>
      </c>
      <c r="AJ7" s="796">
        <f>BIL.PREV.!$B22</f>
        <v>0</v>
      </c>
    </row>
    <row r="8" spans="1:55" x14ac:dyDescent="0.2">
      <c r="A8" s="777"/>
      <c r="B8" s="782"/>
      <c r="C8" s="785"/>
      <c r="D8" s="792"/>
      <c r="E8" s="785" t="s">
        <v>52</v>
      </c>
      <c r="F8" s="779" t="str">
        <f>"riscosso anni precedente "&amp;M6</f>
        <v>riscosso anni precedente 2020</v>
      </c>
      <c r="G8" s="779" t="str">
        <f>"riscosso "&amp;M6</f>
        <v>riscosso 2020</v>
      </c>
      <c r="H8" s="785" t="s">
        <v>26</v>
      </c>
      <c r="I8" s="789" t="s">
        <v>53</v>
      </c>
      <c r="S8" s="797"/>
      <c r="T8" s="797"/>
      <c r="U8" s="797"/>
      <c r="V8" s="797"/>
      <c r="W8" s="797"/>
      <c r="X8" s="797"/>
      <c r="Y8" s="797"/>
      <c r="Z8" s="797"/>
      <c r="AA8" s="797"/>
      <c r="AB8" s="797"/>
      <c r="AC8" s="797"/>
      <c r="AD8" s="797"/>
      <c r="AE8" s="797"/>
      <c r="AF8" s="796"/>
      <c r="AG8" s="796"/>
      <c r="AH8" s="796"/>
      <c r="AI8" s="797"/>
      <c r="AJ8" s="797"/>
    </row>
    <row r="9" spans="1:55" ht="38.25" customHeight="1" thickBot="1" x14ac:dyDescent="0.25">
      <c r="A9" s="778"/>
      <c r="B9" s="783"/>
      <c r="C9" s="786"/>
      <c r="D9" s="793"/>
      <c r="E9" s="786"/>
      <c r="F9" s="780"/>
      <c r="G9" s="780"/>
      <c r="H9" s="786"/>
      <c r="I9" s="790"/>
      <c r="Q9" s="185" t="s">
        <v>57</v>
      </c>
      <c r="R9" s="185" t="s">
        <v>58</v>
      </c>
      <c r="S9" s="797"/>
      <c r="T9" s="797"/>
      <c r="U9" s="797"/>
      <c r="V9" s="797"/>
      <c r="W9" s="797"/>
      <c r="X9" s="797"/>
      <c r="Y9" s="797"/>
      <c r="Z9" s="797"/>
      <c r="AA9" s="797"/>
      <c r="AB9" s="797"/>
      <c r="AC9" s="797"/>
      <c r="AD9" s="797"/>
      <c r="AE9" s="797"/>
      <c r="AF9" s="796"/>
      <c r="AG9" s="796"/>
      <c r="AH9" s="796"/>
      <c r="AI9" s="797"/>
      <c r="AJ9" s="797"/>
      <c r="AX9" s="186" t="s">
        <v>180</v>
      </c>
    </row>
    <row r="10" spans="1:55" ht="12.95" customHeight="1" thickTop="1" x14ac:dyDescent="0.2">
      <c r="A10" s="187">
        <f>IF(E10&gt;0.01,1,"")</f>
        <v>1</v>
      </c>
      <c r="B10" s="188" t="s">
        <v>369</v>
      </c>
      <c r="C10" s="189">
        <v>2016</v>
      </c>
      <c r="D10" s="196" t="s">
        <v>44</v>
      </c>
      <c r="E10" s="198">
        <v>5000</v>
      </c>
      <c r="F10" s="288"/>
      <c r="G10" s="190"/>
      <c r="H10" s="190"/>
      <c r="I10" s="191">
        <f t="shared" ref="I10:I39" si="0">IF(K10&gt;0.001,K10,"")</f>
        <v>5000</v>
      </c>
      <c r="K10" s="192">
        <f t="shared" ref="K10:K39" si="1">E10-F10-G10-H10</f>
        <v>5000</v>
      </c>
      <c r="Q10" s="142" t="str">
        <f t="shared" ref="Q10:Q39" si="2">IF($C10=$M$6,$I10,"")</f>
        <v/>
      </c>
      <c r="R10" s="142">
        <f>IF($C10=$M$6,"",IF($C10="","",IF($C10&lt;$M$6,$I10)))</f>
        <v>5000</v>
      </c>
      <c r="S10" s="142">
        <f t="shared" ref="S10:AB19" si="3">SUMIF($D10,S$6,$Q10)</f>
        <v>0</v>
      </c>
      <c r="T10" s="142">
        <f t="shared" si="3"/>
        <v>0</v>
      </c>
      <c r="U10" s="142">
        <f t="shared" si="3"/>
        <v>0</v>
      </c>
      <c r="V10" s="142">
        <f t="shared" si="3"/>
        <v>0</v>
      </c>
      <c r="W10" s="142">
        <f t="shared" si="3"/>
        <v>0</v>
      </c>
      <c r="X10" s="142">
        <f t="shared" si="3"/>
        <v>0</v>
      </c>
      <c r="Y10" s="142">
        <f t="shared" si="3"/>
        <v>0</v>
      </c>
      <c r="Z10" s="142">
        <f t="shared" si="3"/>
        <v>0</v>
      </c>
      <c r="AA10" s="142">
        <f t="shared" si="3"/>
        <v>0</v>
      </c>
      <c r="AB10" s="142">
        <f t="shared" si="3"/>
        <v>0</v>
      </c>
      <c r="AC10" s="142">
        <f t="shared" ref="AC10:AQ19" si="4">SUMIF($D10,AC$6,$Q10)</f>
        <v>0</v>
      </c>
      <c r="AD10" s="142">
        <f t="shared" si="4"/>
        <v>0</v>
      </c>
      <c r="AE10" s="142">
        <f t="shared" si="4"/>
        <v>0</v>
      </c>
      <c r="AF10" s="142">
        <f t="shared" si="4"/>
        <v>0</v>
      </c>
      <c r="AG10" s="142">
        <f t="shared" si="4"/>
        <v>0</v>
      </c>
      <c r="AH10" s="142">
        <f t="shared" si="4"/>
        <v>0</v>
      </c>
      <c r="AI10" s="142">
        <f t="shared" si="4"/>
        <v>0</v>
      </c>
      <c r="AJ10" s="142">
        <f t="shared" si="4"/>
        <v>0</v>
      </c>
      <c r="AK10" s="142">
        <f t="shared" si="4"/>
        <v>0</v>
      </c>
      <c r="AL10" s="142">
        <f t="shared" si="4"/>
        <v>0</v>
      </c>
      <c r="AM10" s="142">
        <f t="shared" si="4"/>
        <v>0</v>
      </c>
      <c r="AN10" s="142">
        <f t="shared" si="4"/>
        <v>0</v>
      </c>
      <c r="AO10" s="142">
        <f t="shared" si="4"/>
        <v>0</v>
      </c>
      <c r="AP10" s="142">
        <f t="shared" si="4"/>
        <v>0</v>
      </c>
      <c r="AQ10" s="142">
        <f t="shared" si="4"/>
        <v>0</v>
      </c>
      <c r="AX10" s="193"/>
      <c r="AY10" s="194" t="str">
        <f>BIL.PREV.!A5</f>
        <v>ee10</v>
      </c>
      <c r="AZ10" s="162" t="str">
        <f>BIL.PREV.!B5</f>
        <v>Contributi e Sovvenzioni Regionali</v>
      </c>
      <c r="BA10" s="141" t="s">
        <v>148</v>
      </c>
      <c r="BB10" t="str">
        <f>CONCATENATE(AY10,BA10,AZ10)</f>
        <v>ee10 - Contributi e Sovvenzioni Regionali</v>
      </c>
      <c r="BC10" t="str">
        <f>LEFT($AX10,4)</f>
        <v/>
      </c>
    </row>
    <row r="11" spans="1:55" ht="12.95" customHeight="1" x14ac:dyDescent="0.2">
      <c r="A11" s="195">
        <f>IF(E11&gt;0.01,A10+1,"")</f>
        <v>2</v>
      </c>
      <c r="B11" s="188" t="s">
        <v>369</v>
      </c>
      <c r="C11" s="189">
        <v>2017</v>
      </c>
      <c r="D11" s="196" t="s">
        <v>44</v>
      </c>
      <c r="E11" s="198">
        <v>1987.03</v>
      </c>
      <c r="F11" s="198"/>
      <c r="G11" s="197">
        <v>1987.03</v>
      </c>
      <c r="H11" s="198"/>
      <c r="I11" s="199" t="str">
        <f t="shared" si="0"/>
        <v/>
      </c>
      <c r="J11" s="182" t="s">
        <v>44</v>
      </c>
      <c r="K11" s="192">
        <f t="shared" si="1"/>
        <v>0</v>
      </c>
      <c r="Q11" s="142" t="str">
        <f t="shared" si="2"/>
        <v/>
      </c>
      <c r="R11" s="142" t="str">
        <f t="shared" ref="R11:R39" si="5">IF($C11=$M$6,"",IF($C11="","",IF($C11&lt;$M$6,$I11)))</f>
        <v/>
      </c>
      <c r="S11" s="142">
        <f t="shared" si="3"/>
        <v>0</v>
      </c>
      <c r="T11" s="142">
        <f t="shared" si="3"/>
        <v>0</v>
      </c>
      <c r="U11" s="142">
        <f t="shared" si="3"/>
        <v>0</v>
      </c>
      <c r="V11" s="142">
        <f t="shared" si="3"/>
        <v>0</v>
      </c>
      <c r="W11" s="142">
        <f t="shared" si="3"/>
        <v>0</v>
      </c>
      <c r="X11" s="142">
        <f t="shared" si="3"/>
        <v>0</v>
      </c>
      <c r="Y11" s="142">
        <f t="shared" si="3"/>
        <v>0</v>
      </c>
      <c r="Z11" s="142">
        <f t="shared" si="3"/>
        <v>0</v>
      </c>
      <c r="AA11" s="142">
        <f t="shared" si="3"/>
        <v>0</v>
      </c>
      <c r="AB11" s="142">
        <f t="shared" si="3"/>
        <v>0</v>
      </c>
      <c r="AC11" s="142">
        <f t="shared" si="4"/>
        <v>0</v>
      </c>
      <c r="AD11" s="142">
        <f t="shared" si="4"/>
        <v>0</v>
      </c>
      <c r="AE11" s="142">
        <f t="shared" si="4"/>
        <v>0</v>
      </c>
      <c r="AF11" s="142">
        <f t="shared" si="4"/>
        <v>0</v>
      </c>
      <c r="AG11" s="142">
        <f t="shared" si="4"/>
        <v>0</v>
      </c>
      <c r="AH11" s="142">
        <f t="shared" si="4"/>
        <v>0</v>
      </c>
      <c r="AI11" s="142">
        <f t="shared" si="4"/>
        <v>0</v>
      </c>
      <c r="AJ11" s="142">
        <f t="shared" si="4"/>
        <v>0</v>
      </c>
      <c r="AK11" s="142">
        <f t="shared" si="4"/>
        <v>0</v>
      </c>
      <c r="AL11" s="142">
        <f t="shared" si="4"/>
        <v>0</v>
      </c>
      <c r="AM11" s="142">
        <f t="shared" si="4"/>
        <v>0</v>
      </c>
      <c r="AN11" s="142">
        <f t="shared" si="4"/>
        <v>0</v>
      </c>
      <c r="AO11" s="142">
        <f t="shared" si="4"/>
        <v>0</v>
      </c>
      <c r="AP11" s="142">
        <f t="shared" si="4"/>
        <v>0</v>
      </c>
      <c r="AQ11" s="142">
        <f t="shared" si="4"/>
        <v>0</v>
      </c>
      <c r="AX11" s="193"/>
      <c r="AY11" s="194" t="str">
        <f>BIL.PREV.!A6</f>
        <v>ee11</v>
      </c>
      <c r="AZ11" s="162" t="str">
        <f>BIL.PREV.!B6</f>
        <v>Altri contributi da Enti Pubblici e Privati</v>
      </c>
      <c r="BA11" s="141" t="s">
        <v>148</v>
      </c>
      <c r="BB11" t="str">
        <f t="shared" ref="BB11:BB27" si="6">CONCATENATE(AY11,BA11,AZ11)</f>
        <v>ee11 - Altri contributi da Enti Pubblici e Privati</v>
      </c>
      <c r="BC11" t="str">
        <f t="shared" ref="BC11:BC39" si="7">LEFT($AX11,4)</f>
        <v/>
      </c>
    </row>
    <row r="12" spans="1:55" ht="12.95" customHeight="1" x14ac:dyDescent="0.2">
      <c r="A12" s="195">
        <f>IF(E12&gt;0.01,A11+1,"")</f>
        <v>3</v>
      </c>
      <c r="B12" s="188" t="s">
        <v>370</v>
      </c>
      <c r="C12" s="189">
        <v>2018</v>
      </c>
      <c r="D12" s="196" t="s">
        <v>106</v>
      </c>
      <c r="E12" s="198">
        <v>500</v>
      </c>
      <c r="F12" s="198"/>
      <c r="G12" s="198">
        <v>500</v>
      </c>
      <c r="H12" s="198"/>
      <c r="I12" s="199" t="str">
        <f t="shared" si="0"/>
        <v/>
      </c>
      <c r="J12" s="182" t="s">
        <v>92</v>
      </c>
      <c r="K12" s="192">
        <f t="shared" si="1"/>
        <v>0</v>
      </c>
      <c r="Q12" s="142" t="str">
        <f t="shared" si="2"/>
        <v/>
      </c>
      <c r="R12" s="142" t="str">
        <f t="shared" si="5"/>
        <v/>
      </c>
      <c r="S12" s="142">
        <f t="shared" si="3"/>
        <v>0</v>
      </c>
      <c r="T12" s="142">
        <f t="shared" si="3"/>
        <v>0</v>
      </c>
      <c r="U12" s="142">
        <f t="shared" si="3"/>
        <v>0</v>
      </c>
      <c r="V12" s="142">
        <f t="shared" si="3"/>
        <v>0</v>
      </c>
      <c r="W12" s="142">
        <f t="shared" si="3"/>
        <v>0</v>
      </c>
      <c r="X12" s="142">
        <f t="shared" si="3"/>
        <v>0</v>
      </c>
      <c r="Y12" s="142">
        <f t="shared" si="3"/>
        <v>0</v>
      </c>
      <c r="Z12" s="142">
        <f t="shared" si="3"/>
        <v>0</v>
      </c>
      <c r="AA12" s="142">
        <f t="shared" si="3"/>
        <v>0</v>
      </c>
      <c r="AB12" s="142">
        <f t="shared" si="3"/>
        <v>0</v>
      </c>
      <c r="AC12" s="142">
        <f t="shared" si="4"/>
        <v>0</v>
      </c>
      <c r="AD12" s="142">
        <f t="shared" si="4"/>
        <v>0</v>
      </c>
      <c r="AE12" s="142">
        <f t="shared" si="4"/>
        <v>0</v>
      </c>
      <c r="AF12" s="142">
        <f t="shared" si="4"/>
        <v>0</v>
      </c>
      <c r="AG12" s="142">
        <f t="shared" si="4"/>
        <v>0</v>
      </c>
      <c r="AH12" s="142">
        <f t="shared" si="4"/>
        <v>0</v>
      </c>
      <c r="AI12" s="142">
        <f t="shared" si="4"/>
        <v>0</v>
      </c>
      <c r="AJ12" s="142">
        <f t="shared" si="4"/>
        <v>0</v>
      </c>
      <c r="AK12" s="142">
        <f t="shared" si="4"/>
        <v>0</v>
      </c>
      <c r="AL12" s="142">
        <f t="shared" si="4"/>
        <v>0</v>
      </c>
      <c r="AM12" s="142">
        <f t="shared" si="4"/>
        <v>0</v>
      </c>
      <c r="AN12" s="142">
        <f t="shared" si="4"/>
        <v>0</v>
      </c>
      <c r="AO12" s="142">
        <f t="shared" si="4"/>
        <v>0</v>
      </c>
      <c r="AP12" s="142">
        <f t="shared" si="4"/>
        <v>0</v>
      </c>
      <c r="AQ12" s="142">
        <f t="shared" si="4"/>
        <v>0</v>
      </c>
      <c r="AX12" s="193"/>
      <c r="AY12" s="194" t="str">
        <f>BIL.PREV.!A7</f>
        <v>ee12</v>
      </c>
      <c r="AZ12" s="162" t="str">
        <f>BIL.PREV.!B7</f>
        <v>Quote Associative</v>
      </c>
      <c r="BA12" s="141" t="s">
        <v>148</v>
      </c>
      <c r="BB12" t="str">
        <f t="shared" si="6"/>
        <v>ee12 - Quote Associative</v>
      </c>
      <c r="BC12" t="str">
        <f t="shared" si="7"/>
        <v/>
      </c>
    </row>
    <row r="13" spans="1:55" ht="12.95" customHeight="1" x14ac:dyDescent="0.2">
      <c r="A13" s="195">
        <f t="shared" ref="A13:A39" si="8">IF(E13&gt;0.01,A12+1,"")</f>
        <v>4</v>
      </c>
      <c r="B13" s="188" t="s">
        <v>371</v>
      </c>
      <c r="C13" s="189">
        <v>2017</v>
      </c>
      <c r="D13" s="196" t="s">
        <v>92</v>
      </c>
      <c r="E13" s="198">
        <v>4230</v>
      </c>
      <c r="F13" s="198"/>
      <c r="G13" s="198">
        <v>4230</v>
      </c>
      <c r="H13" s="198"/>
      <c r="I13" s="199" t="str">
        <f t="shared" si="0"/>
        <v/>
      </c>
      <c r="J13" s="182" t="s">
        <v>93</v>
      </c>
      <c r="K13" s="192">
        <f t="shared" si="1"/>
        <v>0</v>
      </c>
      <c r="Q13" s="142" t="str">
        <f t="shared" si="2"/>
        <v/>
      </c>
      <c r="R13" s="142" t="str">
        <f t="shared" si="5"/>
        <v/>
      </c>
      <c r="S13" s="142">
        <f t="shared" si="3"/>
        <v>0</v>
      </c>
      <c r="T13" s="142">
        <f t="shared" si="3"/>
        <v>0</v>
      </c>
      <c r="U13" s="142">
        <f t="shared" si="3"/>
        <v>0</v>
      </c>
      <c r="V13" s="142">
        <f t="shared" si="3"/>
        <v>0</v>
      </c>
      <c r="W13" s="142">
        <f t="shared" si="3"/>
        <v>0</v>
      </c>
      <c r="X13" s="142">
        <f t="shared" si="3"/>
        <v>0</v>
      </c>
      <c r="Y13" s="142">
        <f t="shared" si="3"/>
        <v>0</v>
      </c>
      <c r="Z13" s="142">
        <f t="shared" si="3"/>
        <v>0</v>
      </c>
      <c r="AA13" s="142">
        <f t="shared" si="3"/>
        <v>0</v>
      </c>
      <c r="AB13" s="142">
        <f t="shared" si="3"/>
        <v>0</v>
      </c>
      <c r="AC13" s="142">
        <f t="shared" si="4"/>
        <v>0</v>
      </c>
      <c r="AD13" s="142">
        <f t="shared" si="4"/>
        <v>0</v>
      </c>
      <c r="AE13" s="142">
        <f t="shared" si="4"/>
        <v>0</v>
      </c>
      <c r="AF13" s="142">
        <f t="shared" si="4"/>
        <v>0</v>
      </c>
      <c r="AG13" s="142">
        <f t="shared" si="4"/>
        <v>0</v>
      </c>
      <c r="AH13" s="142">
        <f t="shared" si="4"/>
        <v>0</v>
      </c>
      <c r="AI13" s="142">
        <f t="shared" si="4"/>
        <v>0</v>
      </c>
      <c r="AJ13" s="142">
        <f t="shared" si="4"/>
        <v>0</v>
      </c>
      <c r="AK13" s="142">
        <f t="shared" si="4"/>
        <v>0</v>
      </c>
      <c r="AL13" s="142">
        <f t="shared" si="4"/>
        <v>0</v>
      </c>
      <c r="AM13" s="142">
        <f t="shared" si="4"/>
        <v>0</v>
      </c>
      <c r="AN13" s="142">
        <f t="shared" si="4"/>
        <v>0</v>
      </c>
      <c r="AO13" s="142">
        <f t="shared" si="4"/>
        <v>0</v>
      </c>
      <c r="AP13" s="142">
        <f t="shared" si="4"/>
        <v>0</v>
      </c>
      <c r="AQ13" s="142">
        <f t="shared" si="4"/>
        <v>0</v>
      </c>
      <c r="AX13" s="193"/>
      <c r="AY13" s="194" t="str">
        <f>BIL.PREV.!A8</f>
        <v>ee13</v>
      </c>
      <c r="AZ13" s="162" t="str">
        <f>BIL.PREV.!B8</f>
        <v>Proventi da partecipazioni ad Emoservizi srl</v>
      </c>
      <c r="BA13" s="141" t="s">
        <v>148</v>
      </c>
      <c r="BB13" t="str">
        <f t="shared" si="6"/>
        <v>ee13 - Proventi da partecipazioni ad Emoservizi srl</v>
      </c>
      <c r="BC13" t="str">
        <f t="shared" si="7"/>
        <v/>
      </c>
    </row>
    <row r="14" spans="1:55" ht="12.95" customHeight="1" x14ac:dyDescent="0.2">
      <c r="A14" s="195">
        <f t="shared" si="8"/>
        <v>5</v>
      </c>
      <c r="B14" s="188" t="s">
        <v>372</v>
      </c>
      <c r="C14" s="189">
        <v>2019</v>
      </c>
      <c r="D14" s="196" t="s">
        <v>92</v>
      </c>
      <c r="E14" s="198">
        <v>4590</v>
      </c>
      <c r="F14" s="198"/>
      <c r="G14" s="198"/>
      <c r="H14" s="198"/>
      <c r="I14" s="199">
        <f t="shared" si="0"/>
        <v>4590</v>
      </c>
      <c r="J14" s="182" t="s">
        <v>94</v>
      </c>
      <c r="K14" s="192">
        <f t="shared" si="1"/>
        <v>4590</v>
      </c>
      <c r="Q14" s="142" t="str">
        <f t="shared" si="2"/>
        <v/>
      </c>
      <c r="R14" s="142">
        <f t="shared" si="5"/>
        <v>4590</v>
      </c>
      <c r="S14" s="142">
        <f t="shared" si="3"/>
        <v>0</v>
      </c>
      <c r="T14" s="142">
        <f t="shared" si="3"/>
        <v>0</v>
      </c>
      <c r="U14" s="142">
        <f t="shared" si="3"/>
        <v>0</v>
      </c>
      <c r="V14" s="142">
        <f t="shared" si="3"/>
        <v>0</v>
      </c>
      <c r="W14" s="142">
        <f t="shared" si="3"/>
        <v>0</v>
      </c>
      <c r="X14" s="142">
        <f t="shared" si="3"/>
        <v>0</v>
      </c>
      <c r="Y14" s="142">
        <f t="shared" si="3"/>
        <v>0</v>
      </c>
      <c r="Z14" s="142">
        <f t="shared" si="3"/>
        <v>0</v>
      </c>
      <c r="AA14" s="142">
        <f t="shared" si="3"/>
        <v>0</v>
      </c>
      <c r="AB14" s="142">
        <f t="shared" si="3"/>
        <v>0</v>
      </c>
      <c r="AC14" s="142">
        <f t="shared" si="4"/>
        <v>0</v>
      </c>
      <c r="AD14" s="142">
        <f t="shared" si="4"/>
        <v>0</v>
      </c>
      <c r="AE14" s="142">
        <f t="shared" si="4"/>
        <v>0</v>
      </c>
      <c r="AF14" s="142">
        <f t="shared" si="4"/>
        <v>0</v>
      </c>
      <c r="AG14" s="142">
        <f t="shared" si="4"/>
        <v>0</v>
      </c>
      <c r="AH14" s="142">
        <f t="shared" si="4"/>
        <v>0</v>
      </c>
      <c r="AI14" s="142">
        <f t="shared" si="4"/>
        <v>0</v>
      </c>
      <c r="AJ14" s="142">
        <f t="shared" si="4"/>
        <v>0</v>
      </c>
      <c r="AK14" s="142">
        <f t="shared" si="4"/>
        <v>0</v>
      </c>
      <c r="AL14" s="142">
        <f t="shared" si="4"/>
        <v>0</v>
      </c>
      <c r="AM14" s="142">
        <f t="shared" si="4"/>
        <v>0</v>
      </c>
      <c r="AN14" s="142">
        <f t="shared" si="4"/>
        <v>0</v>
      </c>
      <c r="AO14" s="142">
        <f t="shared" si="4"/>
        <v>0</v>
      </c>
      <c r="AP14" s="142">
        <f t="shared" si="4"/>
        <v>0</v>
      </c>
      <c r="AQ14" s="142">
        <f t="shared" si="4"/>
        <v>0</v>
      </c>
      <c r="AX14" s="193"/>
      <c r="AY14" s="194" t="str">
        <f>BIL.PREV.!A9</f>
        <v>ee14</v>
      </c>
      <c r="AZ14" s="162" t="str">
        <f>BIL.PREV.!B9</f>
        <v>Contributi cinque per mille</v>
      </c>
      <c r="BA14" s="141" t="s">
        <v>148</v>
      </c>
      <c r="BB14" t="str">
        <f t="shared" si="6"/>
        <v>ee14 - Contributi cinque per mille</v>
      </c>
      <c r="BC14" t="str">
        <f t="shared" si="7"/>
        <v/>
      </c>
    </row>
    <row r="15" spans="1:55" ht="12.95" customHeight="1" x14ac:dyDescent="0.2">
      <c r="A15" s="195">
        <f t="shared" si="8"/>
        <v>6</v>
      </c>
      <c r="B15" s="188" t="s">
        <v>369</v>
      </c>
      <c r="C15" s="189">
        <v>2019</v>
      </c>
      <c r="D15" s="196" t="s">
        <v>44</v>
      </c>
      <c r="E15" s="198">
        <v>3414.35</v>
      </c>
      <c r="F15" s="198"/>
      <c r="G15" s="198"/>
      <c r="H15" s="198"/>
      <c r="I15" s="199">
        <f t="shared" si="0"/>
        <v>3414.35</v>
      </c>
      <c r="J15" s="182" t="s">
        <v>95</v>
      </c>
      <c r="K15" s="192">
        <f t="shared" si="1"/>
        <v>3414.35</v>
      </c>
      <c r="Q15" s="142" t="str">
        <f t="shared" si="2"/>
        <v/>
      </c>
      <c r="R15" s="142">
        <f t="shared" si="5"/>
        <v>3414.35</v>
      </c>
      <c r="S15" s="142">
        <f t="shared" si="3"/>
        <v>0</v>
      </c>
      <c r="T15" s="142">
        <f t="shared" si="3"/>
        <v>0</v>
      </c>
      <c r="U15" s="142">
        <f t="shared" si="3"/>
        <v>0</v>
      </c>
      <c r="V15" s="142">
        <f t="shared" si="3"/>
        <v>0</v>
      </c>
      <c r="W15" s="142">
        <f t="shared" si="3"/>
        <v>0</v>
      </c>
      <c r="X15" s="142">
        <f t="shared" si="3"/>
        <v>0</v>
      </c>
      <c r="Y15" s="142">
        <f t="shared" si="3"/>
        <v>0</v>
      </c>
      <c r="Z15" s="142">
        <f t="shared" si="3"/>
        <v>0</v>
      </c>
      <c r="AA15" s="142">
        <f t="shared" si="3"/>
        <v>0</v>
      </c>
      <c r="AB15" s="142">
        <f t="shared" si="3"/>
        <v>0</v>
      </c>
      <c r="AC15" s="142">
        <f t="shared" si="4"/>
        <v>0</v>
      </c>
      <c r="AD15" s="142">
        <f t="shared" si="4"/>
        <v>0</v>
      </c>
      <c r="AE15" s="142">
        <f t="shared" si="4"/>
        <v>0</v>
      </c>
      <c r="AF15" s="142">
        <f t="shared" si="4"/>
        <v>0</v>
      </c>
      <c r="AG15" s="142">
        <f t="shared" si="4"/>
        <v>0</v>
      </c>
      <c r="AH15" s="142">
        <f t="shared" si="4"/>
        <v>0</v>
      </c>
      <c r="AI15" s="142">
        <f t="shared" si="4"/>
        <v>0</v>
      </c>
      <c r="AJ15" s="142">
        <f t="shared" si="4"/>
        <v>0</v>
      </c>
      <c r="AK15" s="142">
        <f t="shared" si="4"/>
        <v>0</v>
      </c>
      <c r="AL15" s="142">
        <f t="shared" si="4"/>
        <v>0</v>
      </c>
      <c r="AM15" s="142">
        <f t="shared" si="4"/>
        <v>0</v>
      </c>
      <c r="AN15" s="142">
        <f t="shared" si="4"/>
        <v>0</v>
      </c>
      <c r="AO15" s="142">
        <f t="shared" si="4"/>
        <v>0</v>
      </c>
      <c r="AP15" s="142">
        <f t="shared" si="4"/>
        <v>0</v>
      </c>
      <c r="AQ15" s="142">
        <f t="shared" si="4"/>
        <v>0</v>
      </c>
      <c r="AX15" s="193"/>
      <c r="AY15" s="194" t="str">
        <f>BIL.PREV.!A10</f>
        <v>ee15</v>
      </c>
      <c r="AZ15" s="162" t="str">
        <f>BIL.PREV.!B10</f>
        <v>Contributi da Fondazioni</v>
      </c>
      <c r="BA15" s="141" t="s">
        <v>148</v>
      </c>
      <c r="BB15" t="str">
        <f t="shared" si="6"/>
        <v>ee15 - Contributi da Fondazioni</v>
      </c>
      <c r="BC15" t="str">
        <f t="shared" si="7"/>
        <v/>
      </c>
    </row>
    <row r="16" spans="1:55" ht="12.95" customHeight="1" x14ac:dyDescent="0.2">
      <c r="A16" s="195">
        <f t="shared" si="8"/>
        <v>7</v>
      </c>
      <c r="B16" s="188" t="s">
        <v>373</v>
      </c>
      <c r="C16" s="189">
        <v>2019</v>
      </c>
      <c r="D16" s="196" t="s">
        <v>98</v>
      </c>
      <c r="E16" s="198">
        <v>51205.15</v>
      </c>
      <c r="F16" s="198"/>
      <c r="G16" s="198"/>
      <c r="H16" s="198"/>
      <c r="I16" s="199">
        <f t="shared" si="0"/>
        <v>51205.15</v>
      </c>
      <c r="J16" s="182" t="s">
        <v>96</v>
      </c>
      <c r="K16" s="192">
        <f t="shared" si="1"/>
        <v>51205.15</v>
      </c>
      <c r="Q16" s="142" t="str">
        <f t="shared" si="2"/>
        <v/>
      </c>
      <c r="R16" s="142">
        <f t="shared" si="5"/>
        <v>51205.15</v>
      </c>
      <c r="S16" s="142">
        <f t="shared" si="3"/>
        <v>0</v>
      </c>
      <c r="T16" s="142">
        <f t="shared" si="3"/>
        <v>0</v>
      </c>
      <c r="U16" s="142">
        <f t="shared" si="3"/>
        <v>0</v>
      </c>
      <c r="V16" s="142">
        <f t="shared" si="3"/>
        <v>0</v>
      </c>
      <c r="W16" s="142">
        <f t="shared" si="3"/>
        <v>0</v>
      </c>
      <c r="X16" s="142">
        <f t="shared" si="3"/>
        <v>0</v>
      </c>
      <c r="Y16" s="142">
        <f t="shared" si="3"/>
        <v>0</v>
      </c>
      <c r="Z16" s="142">
        <f t="shared" si="3"/>
        <v>0</v>
      </c>
      <c r="AA16" s="142">
        <f t="shared" si="3"/>
        <v>0</v>
      </c>
      <c r="AB16" s="142">
        <f t="shared" si="3"/>
        <v>0</v>
      </c>
      <c r="AC16" s="142">
        <f t="shared" si="4"/>
        <v>0</v>
      </c>
      <c r="AD16" s="142">
        <f t="shared" si="4"/>
        <v>0</v>
      </c>
      <c r="AE16" s="142">
        <f t="shared" si="4"/>
        <v>0</v>
      </c>
      <c r="AF16" s="142">
        <f t="shared" si="4"/>
        <v>0</v>
      </c>
      <c r="AG16" s="142">
        <f t="shared" si="4"/>
        <v>0</v>
      </c>
      <c r="AH16" s="142">
        <f t="shared" si="4"/>
        <v>0</v>
      </c>
      <c r="AI16" s="142">
        <f t="shared" si="4"/>
        <v>0</v>
      </c>
      <c r="AJ16" s="142">
        <f t="shared" si="4"/>
        <v>0</v>
      </c>
      <c r="AK16" s="142">
        <f t="shared" si="4"/>
        <v>0</v>
      </c>
      <c r="AL16" s="142">
        <f t="shared" si="4"/>
        <v>0</v>
      </c>
      <c r="AM16" s="142">
        <f t="shared" si="4"/>
        <v>0</v>
      </c>
      <c r="AN16" s="142">
        <f t="shared" si="4"/>
        <v>0</v>
      </c>
      <c r="AO16" s="142">
        <f t="shared" si="4"/>
        <v>0</v>
      </c>
      <c r="AP16" s="142">
        <f t="shared" si="4"/>
        <v>0</v>
      </c>
      <c r="AQ16" s="142">
        <f t="shared" si="4"/>
        <v>0</v>
      </c>
      <c r="AX16" s="193"/>
      <c r="AY16" s="194" t="str">
        <f>BIL.PREV.!A11</f>
        <v>ee16</v>
      </c>
      <c r="AZ16" s="162" t="str">
        <f>BIL.PREV.!B11</f>
        <v>F/do Solidarietà</v>
      </c>
      <c r="BA16" s="141" t="s">
        <v>148</v>
      </c>
      <c r="BB16" t="str">
        <f t="shared" si="6"/>
        <v>ee16 - F/do Solidarietà</v>
      </c>
      <c r="BC16" t="str">
        <f t="shared" si="7"/>
        <v/>
      </c>
    </row>
    <row r="17" spans="1:55" ht="12.95" customHeight="1" x14ac:dyDescent="0.2">
      <c r="A17" s="195" t="str">
        <f t="shared" si="8"/>
        <v/>
      </c>
      <c r="B17" s="188"/>
      <c r="C17" s="189"/>
      <c r="D17" s="196"/>
      <c r="E17" s="198"/>
      <c r="F17" s="198"/>
      <c r="G17" s="198"/>
      <c r="H17" s="198"/>
      <c r="I17" s="199" t="str">
        <f t="shared" si="0"/>
        <v/>
      </c>
      <c r="J17" s="182" t="s">
        <v>97</v>
      </c>
      <c r="K17" s="192">
        <f t="shared" si="1"/>
        <v>0</v>
      </c>
      <c r="Q17" s="142" t="str">
        <f t="shared" si="2"/>
        <v/>
      </c>
      <c r="R17" s="142" t="str">
        <f t="shared" si="5"/>
        <v/>
      </c>
      <c r="S17" s="142">
        <f t="shared" si="3"/>
        <v>0</v>
      </c>
      <c r="T17" s="142">
        <f t="shared" si="3"/>
        <v>0</v>
      </c>
      <c r="U17" s="142">
        <f t="shared" si="3"/>
        <v>0</v>
      </c>
      <c r="V17" s="142">
        <f t="shared" si="3"/>
        <v>0</v>
      </c>
      <c r="W17" s="142">
        <f t="shared" si="3"/>
        <v>0</v>
      </c>
      <c r="X17" s="142">
        <f t="shared" si="3"/>
        <v>0</v>
      </c>
      <c r="Y17" s="142">
        <f t="shared" si="3"/>
        <v>0</v>
      </c>
      <c r="Z17" s="142">
        <f t="shared" si="3"/>
        <v>0</v>
      </c>
      <c r="AA17" s="142">
        <f t="shared" si="3"/>
        <v>0</v>
      </c>
      <c r="AB17" s="142">
        <f t="shared" si="3"/>
        <v>0</v>
      </c>
      <c r="AC17" s="142">
        <f t="shared" si="4"/>
        <v>0</v>
      </c>
      <c r="AD17" s="142">
        <f t="shared" si="4"/>
        <v>0</v>
      </c>
      <c r="AE17" s="142">
        <f t="shared" si="4"/>
        <v>0</v>
      </c>
      <c r="AF17" s="142">
        <f t="shared" si="4"/>
        <v>0</v>
      </c>
      <c r="AG17" s="142">
        <f t="shared" si="4"/>
        <v>0</v>
      </c>
      <c r="AH17" s="142">
        <f t="shared" si="4"/>
        <v>0</v>
      </c>
      <c r="AI17" s="142">
        <f t="shared" si="4"/>
        <v>0</v>
      </c>
      <c r="AJ17" s="142">
        <f t="shared" si="4"/>
        <v>0</v>
      </c>
      <c r="AK17" s="142">
        <f t="shared" si="4"/>
        <v>0</v>
      </c>
      <c r="AL17" s="142">
        <f t="shared" si="4"/>
        <v>0</v>
      </c>
      <c r="AM17" s="142">
        <f t="shared" si="4"/>
        <v>0</v>
      </c>
      <c r="AN17" s="142">
        <f t="shared" si="4"/>
        <v>0</v>
      </c>
      <c r="AO17" s="142">
        <f t="shared" si="4"/>
        <v>0</v>
      </c>
      <c r="AP17" s="142">
        <f t="shared" si="4"/>
        <v>0</v>
      </c>
      <c r="AQ17" s="142">
        <f t="shared" si="4"/>
        <v>0</v>
      </c>
      <c r="AX17" s="193"/>
      <c r="AY17" s="194" t="str">
        <f>BIL.PREV.!A12</f>
        <v/>
      </c>
      <c r="AZ17" s="162">
        <f>BIL.PREV.!B12</f>
        <v>0</v>
      </c>
      <c r="BA17" s="141" t="s">
        <v>148</v>
      </c>
      <c r="BB17" t="str">
        <f t="shared" si="6"/>
        <v xml:space="preserve"> - 0</v>
      </c>
      <c r="BC17" t="str">
        <f t="shared" si="7"/>
        <v/>
      </c>
    </row>
    <row r="18" spans="1:55" ht="12.95" customHeight="1" x14ac:dyDescent="0.2">
      <c r="A18" s="195" t="str">
        <f t="shared" si="8"/>
        <v/>
      </c>
      <c r="B18" s="188"/>
      <c r="C18" s="189"/>
      <c r="D18" s="196"/>
      <c r="E18" s="198"/>
      <c r="F18" s="198"/>
      <c r="G18" s="198"/>
      <c r="H18" s="198"/>
      <c r="I18" s="199" t="str">
        <f t="shared" si="0"/>
        <v/>
      </c>
      <c r="J18" s="182" t="s">
        <v>98</v>
      </c>
      <c r="K18" s="192">
        <f t="shared" si="1"/>
        <v>0</v>
      </c>
      <c r="Q18" s="142" t="str">
        <f t="shared" si="2"/>
        <v/>
      </c>
      <c r="R18" s="142" t="str">
        <f t="shared" si="5"/>
        <v/>
      </c>
      <c r="S18" s="142">
        <f t="shared" si="3"/>
        <v>0</v>
      </c>
      <c r="T18" s="142">
        <f t="shared" si="3"/>
        <v>0</v>
      </c>
      <c r="U18" s="142">
        <f t="shared" si="3"/>
        <v>0</v>
      </c>
      <c r="V18" s="142">
        <f t="shared" si="3"/>
        <v>0</v>
      </c>
      <c r="W18" s="142">
        <f t="shared" si="3"/>
        <v>0</v>
      </c>
      <c r="X18" s="142">
        <f t="shared" si="3"/>
        <v>0</v>
      </c>
      <c r="Y18" s="142">
        <f t="shared" si="3"/>
        <v>0</v>
      </c>
      <c r="Z18" s="142">
        <f t="shared" si="3"/>
        <v>0</v>
      </c>
      <c r="AA18" s="142">
        <f t="shared" si="3"/>
        <v>0</v>
      </c>
      <c r="AB18" s="142">
        <f t="shared" si="3"/>
        <v>0</v>
      </c>
      <c r="AC18" s="142">
        <f t="shared" si="4"/>
        <v>0</v>
      </c>
      <c r="AD18" s="142">
        <f t="shared" si="4"/>
        <v>0</v>
      </c>
      <c r="AE18" s="142">
        <f t="shared" si="4"/>
        <v>0</v>
      </c>
      <c r="AF18" s="142">
        <f t="shared" si="4"/>
        <v>0</v>
      </c>
      <c r="AG18" s="142">
        <f t="shared" si="4"/>
        <v>0</v>
      </c>
      <c r="AH18" s="142">
        <f t="shared" si="4"/>
        <v>0</v>
      </c>
      <c r="AI18" s="142">
        <f t="shared" si="4"/>
        <v>0</v>
      </c>
      <c r="AJ18" s="142">
        <f t="shared" si="4"/>
        <v>0</v>
      </c>
      <c r="AK18" s="142">
        <f t="shared" si="4"/>
        <v>0</v>
      </c>
      <c r="AL18" s="142">
        <f t="shared" si="4"/>
        <v>0</v>
      </c>
      <c r="AM18" s="142">
        <f t="shared" si="4"/>
        <v>0</v>
      </c>
      <c r="AN18" s="142">
        <f t="shared" si="4"/>
        <v>0</v>
      </c>
      <c r="AO18" s="142">
        <f t="shared" si="4"/>
        <v>0</v>
      </c>
      <c r="AP18" s="142">
        <f t="shared" si="4"/>
        <v>0</v>
      </c>
      <c r="AQ18" s="142">
        <f t="shared" si="4"/>
        <v>0</v>
      </c>
      <c r="AX18" s="193"/>
      <c r="AY18" s="194" t="str">
        <f>BIL.PREV.!A13</f>
        <v/>
      </c>
      <c r="AZ18" s="162">
        <f>BIL.PREV.!B13</f>
        <v>0</v>
      </c>
      <c r="BA18" s="141" t="s">
        <v>148</v>
      </c>
      <c r="BB18" t="str">
        <f t="shared" si="6"/>
        <v xml:space="preserve"> - 0</v>
      </c>
      <c r="BC18" t="str">
        <f t="shared" si="7"/>
        <v/>
      </c>
    </row>
    <row r="19" spans="1:55" ht="12.95" customHeight="1" x14ac:dyDescent="0.2">
      <c r="A19" s="195" t="str">
        <f t="shared" si="8"/>
        <v/>
      </c>
      <c r="B19" s="188"/>
      <c r="C19" s="189"/>
      <c r="D19" s="196"/>
      <c r="E19" s="198"/>
      <c r="F19" s="198"/>
      <c r="G19" s="198"/>
      <c r="H19" s="198"/>
      <c r="I19" s="199" t="str">
        <f t="shared" si="0"/>
        <v/>
      </c>
      <c r="J19" s="182" t="s">
        <v>99</v>
      </c>
      <c r="K19" s="192">
        <f t="shared" si="1"/>
        <v>0</v>
      </c>
      <c r="Q19" s="142" t="str">
        <f t="shared" si="2"/>
        <v/>
      </c>
      <c r="R19" s="142" t="str">
        <f t="shared" si="5"/>
        <v/>
      </c>
      <c r="S19" s="142">
        <f t="shared" si="3"/>
        <v>0</v>
      </c>
      <c r="T19" s="142">
        <f t="shared" si="3"/>
        <v>0</v>
      </c>
      <c r="U19" s="142">
        <f t="shared" si="3"/>
        <v>0</v>
      </c>
      <c r="V19" s="142">
        <f t="shared" si="3"/>
        <v>0</v>
      </c>
      <c r="W19" s="142">
        <f t="shared" si="3"/>
        <v>0</v>
      </c>
      <c r="X19" s="142">
        <f t="shared" si="3"/>
        <v>0</v>
      </c>
      <c r="Y19" s="142">
        <f t="shared" si="3"/>
        <v>0</v>
      </c>
      <c r="Z19" s="142">
        <f t="shared" si="3"/>
        <v>0</v>
      </c>
      <c r="AA19" s="142">
        <f t="shared" si="3"/>
        <v>0</v>
      </c>
      <c r="AB19" s="142">
        <f t="shared" si="3"/>
        <v>0</v>
      </c>
      <c r="AC19" s="142">
        <f t="shared" si="4"/>
        <v>0</v>
      </c>
      <c r="AD19" s="142">
        <f t="shared" si="4"/>
        <v>0</v>
      </c>
      <c r="AE19" s="142">
        <f t="shared" si="4"/>
        <v>0</v>
      </c>
      <c r="AF19" s="142">
        <f t="shared" si="4"/>
        <v>0</v>
      </c>
      <c r="AG19" s="142">
        <f t="shared" si="4"/>
        <v>0</v>
      </c>
      <c r="AH19" s="142">
        <f t="shared" si="4"/>
        <v>0</v>
      </c>
      <c r="AI19" s="142">
        <f t="shared" si="4"/>
        <v>0</v>
      </c>
      <c r="AJ19" s="142">
        <f t="shared" si="4"/>
        <v>0</v>
      </c>
      <c r="AK19" s="142">
        <f t="shared" si="4"/>
        <v>0</v>
      </c>
      <c r="AL19" s="142">
        <f t="shared" si="4"/>
        <v>0</v>
      </c>
      <c r="AM19" s="142">
        <f t="shared" si="4"/>
        <v>0</v>
      </c>
      <c r="AN19" s="142">
        <f t="shared" si="4"/>
        <v>0</v>
      </c>
      <c r="AO19" s="142">
        <f t="shared" si="4"/>
        <v>0</v>
      </c>
      <c r="AP19" s="142">
        <f t="shared" si="4"/>
        <v>0</v>
      </c>
      <c r="AQ19" s="142">
        <f t="shared" si="4"/>
        <v>0</v>
      </c>
      <c r="AX19" s="193"/>
      <c r="AY19" s="194" t="str">
        <f>BIL.PREV.!A14</f>
        <v/>
      </c>
      <c r="AZ19" s="162">
        <f>BIL.PREV.!B14</f>
        <v>0</v>
      </c>
      <c r="BA19" s="141" t="s">
        <v>148</v>
      </c>
      <c r="BB19" t="str">
        <f t="shared" si="6"/>
        <v xml:space="preserve"> - 0</v>
      </c>
      <c r="BC19" t="str">
        <f t="shared" si="7"/>
        <v/>
      </c>
    </row>
    <row r="20" spans="1:55" ht="12.95" customHeight="1" x14ac:dyDescent="0.2">
      <c r="A20" s="195" t="str">
        <f t="shared" si="8"/>
        <v/>
      </c>
      <c r="B20" s="188"/>
      <c r="C20" s="189"/>
      <c r="D20" s="196"/>
      <c r="E20" s="198"/>
      <c r="F20" s="198"/>
      <c r="G20" s="198"/>
      <c r="H20" s="198"/>
      <c r="I20" s="199" t="str">
        <f t="shared" si="0"/>
        <v/>
      </c>
      <c r="J20" s="182" t="s">
        <v>100</v>
      </c>
      <c r="K20" s="192">
        <f t="shared" si="1"/>
        <v>0</v>
      </c>
      <c r="Q20" s="142" t="str">
        <f t="shared" si="2"/>
        <v/>
      </c>
      <c r="R20" s="142" t="str">
        <f t="shared" si="5"/>
        <v/>
      </c>
      <c r="S20" s="142">
        <f t="shared" ref="S20:AB29" si="9">SUMIF($D20,S$6,$Q20)</f>
        <v>0</v>
      </c>
      <c r="T20" s="142">
        <f t="shared" si="9"/>
        <v>0</v>
      </c>
      <c r="U20" s="142">
        <f t="shared" si="9"/>
        <v>0</v>
      </c>
      <c r="V20" s="142">
        <f t="shared" si="9"/>
        <v>0</v>
      </c>
      <c r="W20" s="142">
        <f t="shared" si="9"/>
        <v>0</v>
      </c>
      <c r="X20" s="142">
        <f t="shared" si="9"/>
        <v>0</v>
      </c>
      <c r="Y20" s="142">
        <f t="shared" si="9"/>
        <v>0</v>
      </c>
      <c r="Z20" s="142">
        <f t="shared" si="9"/>
        <v>0</v>
      </c>
      <c r="AA20" s="142">
        <f t="shared" si="9"/>
        <v>0</v>
      </c>
      <c r="AB20" s="142">
        <f t="shared" si="9"/>
        <v>0</v>
      </c>
      <c r="AC20" s="142">
        <f t="shared" ref="AC20:AQ29" si="10">SUMIF($D20,AC$6,$Q20)</f>
        <v>0</v>
      </c>
      <c r="AD20" s="142">
        <f t="shared" si="10"/>
        <v>0</v>
      </c>
      <c r="AE20" s="142">
        <f t="shared" si="10"/>
        <v>0</v>
      </c>
      <c r="AF20" s="142">
        <f t="shared" si="10"/>
        <v>0</v>
      </c>
      <c r="AG20" s="142">
        <f t="shared" si="10"/>
        <v>0</v>
      </c>
      <c r="AH20" s="142">
        <f t="shared" si="10"/>
        <v>0</v>
      </c>
      <c r="AI20" s="142">
        <f t="shared" si="10"/>
        <v>0</v>
      </c>
      <c r="AJ20" s="142">
        <f t="shared" si="10"/>
        <v>0</v>
      </c>
      <c r="AK20" s="142">
        <f t="shared" si="10"/>
        <v>0</v>
      </c>
      <c r="AL20" s="142">
        <f t="shared" si="10"/>
        <v>0</v>
      </c>
      <c r="AM20" s="142">
        <f t="shared" si="10"/>
        <v>0</v>
      </c>
      <c r="AN20" s="142">
        <f t="shared" si="10"/>
        <v>0</v>
      </c>
      <c r="AO20" s="142">
        <f t="shared" si="10"/>
        <v>0</v>
      </c>
      <c r="AP20" s="142">
        <f t="shared" si="10"/>
        <v>0</v>
      </c>
      <c r="AQ20" s="142">
        <f t="shared" si="10"/>
        <v>0</v>
      </c>
      <c r="AX20" s="193"/>
      <c r="AY20" s="194" t="str">
        <f>BIL.PREV.!A15</f>
        <v/>
      </c>
      <c r="AZ20" s="162">
        <f>BIL.PREV.!B15</f>
        <v>0</v>
      </c>
      <c r="BA20" s="141" t="s">
        <v>148</v>
      </c>
      <c r="BB20" t="str">
        <f t="shared" si="6"/>
        <v xml:space="preserve"> - 0</v>
      </c>
      <c r="BC20" t="str">
        <f t="shared" si="7"/>
        <v/>
      </c>
    </row>
    <row r="21" spans="1:55" ht="12.95" customHeight="1" x14ac:dyDescent="0.2">
      <c r="A21" s="195" t="str">
        <f t="shared" si="8"/>
        <v/>
      </c>
      <c r="B21" s="188"/>
      <c r="C21" s="189"/>
      <c r="D21" s="196"/>
      <c r="E21" s="198"/>
      <c r="F21" s="198"/>
      <c r="G21" s="198"/>
      <c r="H21" s="198"/>
      <c r="I21" s="199" t="str">
        <f t="shared" si="0"/>
        <v/>
      </c>
      <c r="J21" s="182" t="s">
        <v>101</v>
      </c>
      <c r="K21" s="192">
        <f t="shared" si="1"/>
        <v>0</v>
      </c>
      <c r="Q21" s="142" t="str">
        <f t="shared" si="2"/>
        <v/>
      </c>
      <c r="R21" s="142" t="str">
        <f t="shared" si="5"/>
        <v/>
      </c>
      <c r="S21" s="142">
        <f t="shared" si="9"/>
        <v>0</v>
      </c>
      <c r="T21" s="142">
        <f t="shared" si="9"/>
        <v>0</v>
      </c>
      <c r="U21" s="142">
        <f t="shared" si="9"/>
        <v>0</v>
      </c>
      <c r="V21" s="142">
        <f t="shared" si="9"/>
        <v>0</v>
      </c>
      <c r="W21" s="142">
        <f t="shared" si="9"/>
        <v>0</v>
      </c>
      <c r="X21" s="142">
        <f t="shared" si="9"/>
        <v>0</v>
      </c>
      <c r="Y21" s="142">
        <f t="shared" si="9"/>
        <v>0</v>
      </c>
      <c r="Z21" s="142">
        <f t="shared" si="9"/>
        <v>0</v>
      </c>
      <c r="AA21" s="142">
        <f t="shared" si="9"/>
        <v>0</v>
      </c>
      <c r="AB21" s="142">
        <f t="shared" si="9"/>
        <v>0</v>
      </c>
      <c r="AC21" s="142">
        <f t="shared" si="10"/>
        <v>0</v>
      </c>
      <c r="AD21" s="142">
        <f t="shared" si="10"/>
        <v>0</v>
      </c>
      <c r="AE21" s="142">
        <f t="shared" si="10"/>
        <v>0</v>
      </c>
      <c r="AF21" s="142">
        <f t="shared" si="10"/>
        <v>0</v>
      </c>
      <c r="AG21" s="142">
        <f t="shared" si="10"/>
        <v>0</v>
      </c>
      <c r="AH21" s="142">
        <f t="shared" si="10"/>
        <v>0</v>
      </c>
      <c r="AI21" s="142">
        <f t="shared" si="10"/>
        <v>0</v>
      </c>
      <c r="AJ21" s="142">
        <f t="shared" si="10"/>
        <v>0</v>
      </c>
      <c r="AK21" s="142">
        <f t="shared" si="10"/>
        <v>0</v>
      </c>
      <c r="AL21" s="142">
        <f t="shared" si="10"/>
        <v>0</v>
      </c>
      <c r="AM21" s="142">
        <f t="shared" si="10"/>
        <v>0</v>
      </c>
      <c r="AN21" s="142">
        <f t="shared" si="10"/>
        <v>0</v>
      </c>
      <c r="AO21" s="142">
        <f t="shared" si="10"/>
        <v>0</v>
      </c>
      <c r="AP21" s="142">
        <f t="shared" si="10"/>
        <v>0</v>
      </c>
      <c r="AQ21" s="142">
        <f t="shared" si="10"/>
        <v>0</v>
      </c>
      <c r="AX21" s="193"/>
      <c r="AY21" s="194" t="str">
        <f>BIL.PREV.!A16</f>
        <v/>
      </c>
      <c r="AZ21" s="162">
        <f>BIL.PREV.!B16</f>
        <v>0</v>
      </c>
      <c r="BA21" s="141" t="s">
        <v>148</v>
      </c>
      <c r="BB21" t="str">
        <f t="shared" si="6"/>
        <v xml:space="preserve"> - 0</v>
      </c>
      <c r="BC21" t="str">
        <f t="shared" si="7"/>
        <v/>
      </c>
    </row>
    <row r="22" spans="1:55" ht="12.95" customHeight="1" x14ac:dyDescent="0.2">
      <c r="A22" s="195" t="str">
        <f t="shared" si="8"/>
        <v/>
      </c>
      <c r="B22" s="188"/>
      <c r="C22" s="189"/>
      <c r="D22" s="196"/>
      <c r="E22" s="198"/>
      <c r="F22" s="198"/>
      <c r="G22" s="198"/>
      <c r="H22" s="198"/>
      <c r="I22" s="199" t="str">
        <f t="shared" si="0"/>
        <v/>
      </c>
      <c r="J22" s="182" t="s">
        <v>102</v>
      </c>
      <c r="K22" s="192">
        <f t="shared" si="1"/>
        <v>0</v>
      </c>
      <c r="Q22" s="142" t="str">
        <f t="shared" si="2"/>
        <v/>
      </c>
      <c r="R22" s="142" t="str">
        <f t="shared" si="5"/>
        <v/>
      </c>
      <c r="S22" s="142">
        <f t="shared" si="9"/>
        <v>0</v>
      </c>
      <c r="T22" s="142">
        <f t="shared" si="9"/>
        <v>0</v>
      </c>
      <c r="U22" s="142">
        <f t="shared" si="9"/>
        <v>0</v>
      </c>
      <c r="V22" s="142">
        <f t="shared" si="9"/>
        <v>0</v>
      </c>
      <c r="W22" s="142">
        <f t="shared" si="9"/>
        <v>0</v>
      </c>
      <c r="X22" s="142">
        <f t="shared" si="9"/>
        <v>0</v>
      </c>
      <c r="Y22" s="142">
        <f t="shared" si="9"/>
        <v>0</v>
      </c>
      <c r="Z22" s="142">
        <f t="shared" si="9"/>
        <v>0</v>
      </c>
      <c r="AA22" s="142">
        <f t="shared" si="9"/>
        <v>0</v>
      </c>
      <c r="AB22" s="142">
        <f t="shared" si="9"/>
        <v>0</v>
      </c>
      <c r="AC22" s="142">
        <f t="shared" si="10"/>
        <v>0</v>
      </c>
      <c r="AD22" s="142">
        <f t="shared" si="10"/>
        <v>0</v>
      </c>
      <c r="AE22" s="142">
        <f t="shared" si="10"/>
        <v>0</v>
      </c>
      <c r="AF22" s="142">
        <f t="shared" si="10"/>
        <v>0</v>
      </c>
      <c r="AG22" s="142">
        <f t="shared" si="10"/>
        <v>0</v>
      </c>
      <c r="AH22" s="142">
        <f t="shared" si="10"/>
        <v>0</v>
      </c>
      <c r="AI22" s="142">
        <f t="shared" si="10"/>
        <v>0</v>
      </c>
      <c r="AJ22" s="142">
        <f t="shared" si="10"/>
        <v>0</v>
      </c>
      <c r="AK22" s="142">
        <f t="shared" si="10"/>
        <v>0</v>
      </c>
      <c r="AL22" s="142">
        <f t="shared" si="10"/>
        <v>0</v>
      </c>
      <c r="AM22" s="142">
        <f t="shared" si="10"/>
        <v>0</v>
      </c>
      <c r="AN22" s="142">
        <f t="shared" si="10"/>
        <v>0</v>
      </c>
      <c r="AO22" s="142">
        <f t="shared" si="10"/>
        <v>0</v>
      </c>
      <c r="AP22" s="142">
        <f t="shared" si="10"/>
        <v>0</v>
      </c>
      <c r="AQ22" s="142">
        <f t="shared" si="10"/>
        <v>0</v>
      </c>
      <c r="AX22" s="193"/>
      <c r="AY22" s="194" t="str">
        <f>BIL.PREV.!A17</f>
        <v/>
      </c>
      <c r="AZ22" s="162">
        <f>BIL.PREV.!B17</f>
        <v>0</v>
      </c>
      <c r="BA22" s="141" t="s">
        <v>148</v>
      </c>
      <c r="BB22" t="str">
        <f t="shared" si="6"/>
        <v xml:space="preserve"> - 0</v>
      </c>
      <c r="BC22" t="str">
        <f t="shared" si="7"/>
        <v/>
      </c>
    </row>
    <row r="23" spans="1:55" ht="12.95" customHeight="1" x14ac:dyDescent="0.2">
      <c r="A23" s="195" t="str">
        <f t="shared" si="8"/>
        <v/>
      </c>
      <c r="B23" s="188"/>
      <c r="C23" s="189"/>
      <c r="D23" s="196"/>
      <c r="E23" s="198"/>
      <c r="F23" s="198"/>
      <c r="G23" s="198"/>
      <c r="H23" s="198"/>
      <c r="I23" s="199" t="str">
        <f t="shared" si="0"/>
        <v/>
      </c>
      <c r="J23" s="182" t="s">
        <v>103</v>
      </c>
      <c r="K23" s="192">
        <f t="shared" si="1"/>
        <v>0</v>
      </c>
      <c r="Q23" s="142" t="str">
        <f t="shared" si="2"/>
        <v/>
      </c>
      <c r="R23" s="142" t="str">
        <f t="shared" si="5"/>
        <v/>
      </c>
      <c r="S23" s="142">
        <f t="shared" si="9"/>
        <v>0</v>
      </c>
      <c r="T23" s="142">
        <f t="shared" si="9"/>
        <v>0</v>
      </c>
      <c r="U23" s="142">
        <f t="shared" si="9"/>
        <v>0</v>
      </c>
      <c r="V23" s="142">
        <f t="shared" si="9"/>
        <v>0</v>
      </c>
      <c r="W23" s="142">
        <f t="shared" si="9"/>
        <v>0</v>
      </c>
      <c r="X23" s="142">
        <f t="shared" si="9"/>
        <v>0</v>
      </c>
      <c r="Y23" s="142">
        <f t="shared" si="9"/>
        <v>0</v>
      </c>
      <c r="Z23" s="142">
        <f t="shared" si="9"/>
        <v>0</v>
      </c>
      <c r="AA23" s="142">
        <f t="shared" si="9"/>
        <v>0</v>
      </c>
      <c r="AB23" s="142">
        <f t="shared" si="9"/>
        <v>0</v>
      </c>
      <c r="AC23" s="142">
        <f t="shared" si="10"/>
        <v>0</v>
      </c>
      <c r="AD23" s="142">
        <f t="shared" si="10"/>
        <v>0</v>
      </c>
      <c r="AE23" s="142">
        <f t="shared" si="10"/>
        <v>0</v>
      </c>
      <c r="AF23" s="142">
        <f t="shared" si="10"/>
        <v>0</v>
      </c>
      <c r="AG23" s="142">
        <f t="shared" si="10"/>
        <v>0</v>
      </c>
      <c r="AH23" s="142">
        <f t="shared" si="10"/>
        <v>0</v>
      </c>
      <c r="AI23" s="142">
        <f t="shared" si="10"/>
        <v>0</v>
      </c>
      <c r="AJ23" s="142">
        <f t="shared" si="10"/>
        <v>0</v>
      </c>
      <c r="AK23" s="142">
        <f t="shared" si="10"/>
        <v>0</v>
      </c>
      <c r="AL23" s="142">
        <f t="shared" si="10"/>
        <v>0</v>
      </c>
      <c r="AM23" s="142">
        <f t="shared" si="10"/>
        <v>0</v>
      </c>
      <c r="AN23" s="142">
        <f t="shared" si="10"/>
        <v>0</v>
      </c>
      <c r="AO23" s="142">
        <f t="shared" si="10"/>
        <v>0</v>
      </c>
      <c r="AP23" s="142">
        <f t="shared" si="10"/>
        <v>0</v>
      </c>
      <c r="AQ23" s="142">
        <f t="shared" si="10"/>
        <v>0</v>
      </c>
      <c r="AX23" s="193"/>
      <c r="AY23" s="194">
        <f>BIL.PREV.!A18</f>
        <v>0</v>
      </c>
      <c r="AZ23" s="162">
        <f>BIL.PREV.!B18</f>
        <v>0</v>
      </c>
      <c r="BA23" s="141" t="s">
        <v>148</v>
      </c>
      <c r="BB23" t="str">
        <f t="shared" si="6"/>
        <v>0 - 0</v>
      </c>
      <c r="BC23" t="str">
        <f t="shared" si="7"/>
        <v/>
      </c>
    </row>
    <row r="24" spans="1:55" ht="12.95" customHeight="1" x14ac:dyDescent="0.2">
      <c r="A24" s="195" t="str">
        <f t="shared" si="8"/>
        <v/>
      </c>
      <c r="B24" s="188"/>
      <c r="C24" s="189"/>
      <c r="D24" s="196"/>
      <c r="E24" s="198"/>
      <c r="F24" s="198"/>
      <c r="G24" s="198"/>
      <c r="H24" s="198"/>
      <c r="I24" s="199" t="str">
        <f t="shared" si="0"/>
        <v/>
      </c>
      <c r="J24" s="182" t="s">
        <v>104</v>
      </c>
      <c r="K24" s="192">
        <f t="shared" si="1"/>
        <v>0</v>
      </c>
      <c r="Q24" s="142" t="str">
        <f t="shared" si="2"/>
        <v/>
      </c>
      <c r="R24" s="142" t="str">
        <f t="shared" si="5"/>
        <v/>
      </c>
      <c r="S24" s="142">
        <f t="shared" si="9"/>
        <v>0</v>
      </c>
      <c r="T24" s="142">
        <f t="shared" si="9"/>
        <v>0</v>
      </c>
      <c r="U24" s="142">
        <f t="shared" si="9"/>
        <v>0</v>
      </c>
      <c r="V24" s="142">
        <f t="shared" si="9"/>
        <v>0</v>
      </c>
      <c r="W24" s="142">
        <f t="shared" si="9"/>
        <v>0</v>
      </c>
      <c r="X24" s="142">
        <f t="shared" si="9"/>
        <v>0</v>
      </c>
      <c r="Y24" s="142">
        <f t="shared" si="9"/>
        <v>0</v>
      </c>
      <c r="Z24" s="142">
        <f t="shared" si="9"/>
        <v>0</v>
      </c>
      <c r="AA24" s="142">
        <f t="shared" si="9"/>
        <v>0</v>
      </c>
      <c r="AB24" s="142">
        <f t="shared" si="9"/>
        <v>0</v>
      </c>
      <c r="AC24" s="142">
        <f t="shared" si="10"/>
        <v>0</v>
      </c>
      <c r="AD24" s="142">
        <f t="shared" si="10"/>
        <v>0</v>
      </c>
      <c r="AE24" s="142">
        <f t="shared" si="10"/>
        <v>0</v>
      </c>
      <c r="AF24" s="142">
        <f t="shared" si="10"/>
        <v>0</v>
      </c>
      <c r="AG24" s="142">
        <f t="shared" si="10"/>
        <v>0</v>
      </c>
      <c r="AH24" s="142">
        <f t="shared" si="10"/>
        <v>0</v>
      </c>
      <c r="AI24" s="142">
        <f t="shared" si="10"/>
        <v>0</v>
      </c>
      <c r="AJ24" s="142">
        <f t="shared" si="10"/>
        <v>0</v>
      </c>
      <c r="AK24" s="142">
        <f t="shared" si="10"/>
        <v>0</v>
      </c>
      <c r="AL24" s="142">
        <f t="shared" si="10"/>
        <v>0</v>
      </c>
      <c r="AM24" s="142">
        <f t="shared" si="10"/>
        <v>0</v>
      </c>
      <c r="AN24" s="142">
        <f t="shared" si="10"/>
        <v>0</v>
      </c>
      <c r="AO24" s="142">
        <f t="shared" si="10"/>
        <v>0</v>
      </c>
      <c r="AP24" s="142">
        <f t="shared" si="10"/>
        <v>0</v>
      </c>
      <c r="AQ24" s="142">
        <f t="shared" si="10"/>
        <v>0</v>
      </c>
      <c r="AX24" s="193"/>
      <c r="AY24" s="194">
        <f>BIL.PREV.!A19</f>
        <v>0</v>
      </c>
      <c r="AZ24" s="162">
        <f>BIL.PREV.!B19</f>
        <v>0</v>
      </c>
      <c r="BA24" s="141" t="s">
        <v>148</v>
      </c>
      <c r="BB24" t="str">
        <f t="shared" si="6"/>
        <v>0 - 0</v>
      </c>
      <c r="BC24" t="str">
        <f t="shared" si="7"/>
        <v/>
      </c>
    </row>
    <row r="25" spans="1:55" ht="12.95" customHeight="1" x14ac:dyDescent="0.2">
      <c r="A25" s="195" t="str">
        <f t="shared" si="8"/>
        <v/>
      </c>
      <c r="B25" s="188"/>
      <c r="C25" s="189"/>
      <c r="D25" s="196"/>
      <c r="E25" s="198"/>
      <c r="F25" s="198"/>
      <c r="G25" s="198"/>
      <c r="H25" s="198"/>
      <c r="I25" s="199" t="str">
        <f t="shared" si="0"/>
        <v/>
      </c>
      <c r="J25" s="182" t="s">
        <v>105</v>
      </c>
      <c r="K25" s="192">
        <f t="shared" si="1"/>
        <v>0</v>
      </c>
      <c r="Q25" s="142" t="str">
        <f t="shared" si="2"/>
        <v/>
      </c>
      <c r="R25" s="142" t="str">
        <f t="shared" si="5"/>
        <v/>
      </c>
      <c r="S25" s="142">
        <f t="shared" si="9"/>
        <v>0</v>
      </c>
      <c r="T25" s="142">
        <f t="shared" si="9"/>
        <v>0</v>
      </c>
      <c r="U25" s="142">
        <f t="shared" si="9"/>
        <v>0</v>
      </c>
      <c r="V25" s="142">
        <f t="shared" si="9"/>
        <v>0</v>
      </c>
      <c r="W25" s="142">
        <f t="shared" si="9"/>
        <v>0</v>
      </c>
      <c r="X25" s="142">
        <f t="shared" si="9"/>
        <v>0</v>
      </c>
      <c r="Y25" s="142">
        <f t="shared" si="9"/>
        <v>0</v>
      </c>
      <c r="Z25" s="142">
        <f t="shared" si="9"/>
        <v>0</v>
      </c>
      <c r="AA25" s="142">
        <f t="shared" si="9"/>
        <v>0</v>
      </c>
      <c r="AB25" s="142">
        <f t="shared" si="9"/>
        <v>0</v>
      </c>
      <c r="AC25" s="142">
        <f t="shared" si="10"/>
        <v>0</v>
      </c>
      <c r="AD25" s="142">
        <f t="shared" si="10"/>
        <v>0</v>
      </c>
      <c r="AE25" s="142">
        <f t="shared" si="10"/>
        <v>0</v>
      </c>
      <c r="AF25" s="142">
        <f t="shared" si="10"/>
        <v>0</v>
      </c>
      <c r="AG25" s="142">
        <f t="shared" si="10"/>
        <v>0</v>
      </c>
      <c r="AH25" s="142">
        <f t="shared" si="10"/>
        <v>0</v>
      </c>
      <c r="AI25" s="142">
        <f t="shared" si="10"/>
        <v>0</v>
      </c>
      <c r="AJ25" s="142">
        <f t="shared" si="10"/>
        <v>0</v>
      </c>
      <c r="AK25" s="142">
        <f t="shared" si="10"/>
        <v>0</v>
      </c>
      <c r="AL25" s="142">
        <f t="shared" si="10"/>
        <v>0</v>
      </c>
      <c r="AM25" s="142">
        <f t="shared" si="10"/>
        <v>0</v>
      </c>
      <c r="AN25" s="142">
        <f t="shared" si="10"/>
        <v>0</v>
      </c>
      <c r="AO25" s="142">
        <f t="shared" si="10"/>
        <v>0</v>
      </c>
      <c r="AP25" s="142">
        <f t="shared" si="10"/>
        <v>0</v>
      </c>
      <c r="AQ25" s="142">
        <f t="shared" si="10"/>
        <v>0</v>
      </c>
      <c r="AX25" s="193"/>
      <c r="AY25" s="194">
        <f>BIL.PREV.!A20</f>
        <v>0</v>
      </c>
      <c r="AZ25" s="162">
        <f>BIL.PREV.!B20</f>
        <v>0</v>
      </c>
      <c r="BA25" s="141" t="s">
        <v>148</v>
      </c>
      <c r="BB25" t="str">
        <f t="shared" si="6"/>
        <v>0 - 0</v>
      </c>
      <c r="BC25" t="str">
        <f t="shared" si="7"/>
        <v/>
      </c>
    </row>
    <row r="26" spans="1:55" ht="12.95" customHeight="1" x14ac:dyDescent="0.2">
      <c r="A26" s="195" t="str">
        <f t="shared" si="8"/>
        <v/>
      </c>
      <c r="B26" s="188"/>
      <c r="C26" s="189"/>
      <c r="D26" s="196"/>
      <c r="E26" s="198"/>
      <c r="F26" s="198"/>
      <c r="G26" s="198"/>
      <c r="H26" s="198"/>
      <c r="I26" s="199" t="str">
        <f t="shared" si="0"/>
        <v/>
      </c>
      <c r="J26" s="182" t="s">
        <v>106</v>
      </c>
      <c r="K26" s="192">
        <f t="shared" si="1"/>
        <v>0</v>
      </c>
      <c r="Q26" s="142" t="str">
        <f t="shared" si="2"/>
        <v/>
      </c>
      <c r="R26" s="142" t="str">
        <f t="shared" si="5"/>
        <v/>
      </c>
      <c r="S26" s="142">
        <f t="shared" si="9"/>
        <v>0</v>
      </c>
      <c r="T26" s="142">
        <f t="shared" si="9"/>
        <v>0</v>
      </c>
      <c r="U26" s="142">
        <f t="shared" si="9"/>
        <v>0</v>
      </c>
      <c r="V26" s="142">
        <f t="shared" si="9"/>
        <v>0</v>
      </c>
      <c r="W26" s="142">
        <f t="shared" si="9"/>
        <v>0</v>
      </c>
      <c r="X26" s="142">
        <f t="shared" si="9"/>
        <v>0</v>
      </c>
      <c r="Y26" s="142">
        <f t="shared" si="9"/>
        <v>0</v>
      </c>
      <c r="Z26" s="142">
        <f t="shared" si="9"/>
        <v>0</v>
      </c>
      <c r="AA26" s="142">
        <f t="shared" si="9"/>
        <v>0</v>
      </c>
      <c r="AB26" s="142">
        <f t="shared" si="9"/>
        <v>0</v>
      </c>
      <c r="AC26" s="142">
        <f t="shared" si="10"/>
        <v>0</v>
      </c>
      <c r="AD26" s="142">
        <f t="shared" si="10"/>
        <v>0</v>
      </c>
      <c r="AE26" s="142">
        <f t="shared" si="10"/>
        <v>0</v>
      </c>
      <c r="AF26" s="142">
        <f t="shared" si="10"/>
        <v>0</v>
      </c>
      <c r="AG26" s="142">
        <f t="shared" si="10"/>
        <v>0</v>
      </c>
      <c r="AH26" s="142">
        <f t="shared" si="10"/>
        <v>0</v>
      </c>
      <c r="AI26" s="142">
        <f t="shared" si="10"/>
        <v>0</v>
      </c>
      <c r="AJ26" s="142">
        <f t="shared" si="10"/>
        <v>0</v>
      </c>
      <c r="AK26" s="142">
        <f t="shared" si="10"/>
        <v>0</v>
      </c>
      <c r="AL26" s="142">
        <f t="shared" si="10"/>
        <v>0</v>
      </c>
      <c r="AM26" s="142">
        <f t="shared" si="10"/>
        <v>0</v>
      </c>
      <c r="AN26" s="142">
        <f t="shared" si="10"/>
        <v>0</v>
      </c>
      <c r="AO26" s="142">
        <f t="shared" si="10"/>
        <v>0</v>
      </c>
      <c r="AP26" s="142">
        <f t="shared" si="10"/>
        <v>0</v>
      </c>
      <c r="AQ26" s="142">
        <f t="shared" si="10"/>
        <v>0</v>
      </c>
      <c r="AX26" s="193"/>
      <c r="AY26" s="194">
        <f>BIL.PREV.!A21</f>
        <v>0</v>
      </c>
      <c r="AZ26" s="162">
        <f>BIL.PREV.!B21</f>
        <v>0</v>
      </c>
      <c r="BA26" s="141" t="s">
        <v>148</v>
      </c>
      <c r="BB26" t="str">
        <f t="shared" si="6"/>
        <v>0 - 0</v>
      </c>
      <c r="BC26" t="str">
        <f t="shared" si="7"/>
        <v/>
      </c>
    </row>
    <row r="27" spans="1:55" ht="12.95" customHeight="1" x14ac:dyDescent="0.2">
      <c r="A27" s="195" t="str">
        <f t="shared" si="8"/>
        <v/>
      </c>
      <c r="B27" s="188"/>
      <c r="C27" s="189"/>
      <c r="D27" s="196"/>
      <c r="E27" s="198"/>
      <c r="F27" s="198"/>
      <c r="G27" s="198"/>
      <c r="H27" s="198"/>
      <c r="I27" s="199" t="str">
        <f t="shared" si="0"/>
        <v/>
      </c>
      <c r="J27" s="182"/>
      <c r="K27" s="192">
        <f t="shared" si="1"/>
        <v>0</v>
      </c>
      <c r="Q27" s="142" t="str">
        <f t="shared" si="2"/>
        <v/>
      </c>
      <c r="R27" s="142" t="str">
        <f t="shared" si="5"/>
        <v/>
      </c>
      <c r="S27" s="142">
        <f t="shared" si="9"/>
        <v>0</v>
      </c>
      <c r="T27" s="142">
        <f t="shared" si="9"/>
        <v>0</v>
      </c>
      <c r="U27" s="142">
        <f t="shared" si="9"/>
        <v>0</v>
      </c>
      <c r="V27" s="142">
        <f t="shared" si="9"/>
        <v>0</v>
      </c>
      <c r="W27" s="142">
        <f t="shared" si="9"/>
        <v>0</v>
      </c>
      <c r="X27" s="142">
        <f t="shared" si="9"/>
        <v>0</v>
      </c>
      <c r="Y27" s="142">
        <f t="shared" si="9"/>
        <v>0</v>
      </c>
      <c r="Z27" s="142">
        <f t="shared" si="9"/>
        <v>0</v>
      </c>
      <c r="AA27" s="142">
        <f t="shared" si="9"/>
        <v>0</v>
      </c>
      <c r="AB27" s="142">
        <f t="shared" si="9"/>
        <v>0</v>
      </c>
      <c r="AC27" s="142">
        <f t="shared" si="10"/>
        <v>0</v>
      </c>
      <c r="AD27" s="142">
        <f t="shared" si="10"/>
        <v>0</v>
      </c>
      <c r="AE27" s="142">
        <f t="shared" si="10"/>
        <v>0</v>
      </c>
      <c r="AF27" s="142">
        <f t="shared" si="10"/>
        <v>0</v>
      </c>
      <c r="AG27" s="142">
        <f t="shared" si="10"/>
        <v>0</v>
      </c>
      <c r="AH27" s="142">
        <f t="shared" si="10"/>
        <v>0</v>
      </c>
      <c r="AI27" s="142">
        <f t="shared" si="10"/>
        <v>0</v>
      </c>
      <c r="AJ27" s="142">
        <f t="shared" si="10"/>
        <v>0</v>
      </c>
      <c r="AK27" s="142">
        <f t="shared" si="10"/>
        <v>0</v>
      </c>
      <c r="AL27" s="142">
        <f t="shared" si="10"/>
        <v>0</v>
      </c>
      <c r="AM27" s="142">
        <f t="shared" si="10"/>
        <v>0</v>
      </c>
      <c r="AN27" s="142">
        <f t="shared" si="10"/>
        <v>0</v>
      </c>
      <c r="AO27" s="142">
        <f t="shared" si="10"/>
        <v>0</v>
      </c>
      <c r="AP27" s="142">
        <f t="shared" si="10"/>
        <v>0</v>
      </c>
      <c r="AQ27" s="142">
        <f t="shared" si="10"/>
        <v>0</v>
      </c>
      <c r="AX27" s="193"/>
      <c r="AY27" s="194">
        <f>BIL.PREV.!A22</f>
        <v>0</v>
      </c>
      <c r="AZ27" s="162">
        <f>BIL.PREV.!B22</f>
        <v>0</v>
      </c>
      <c r="BA27" s="141" t="s">
        <v>148</v>
      </c>
      <c r="BB27" t="str">
        <f t="shared" si="6"/>
        <v>0 - 0</v>
      </c>
      <c r="BC27" t="str">
        <f t="shared" si="7"/>
        <v/>
      </c>
    </row>
    <row r="28" spans="1:55" ht="12.95" customHeight="1" x14ac:dyDescent="0.2">
      <c r="A28" s="195" t="str">
        <f t="shared" si="8"/>
        <v/>
      </c>
      <c r="B28" s="188"/>
      <c r="C28" s="189"/>
      <c r="D28" s="196"/>
      <c r="E28" s="198"/>
      <c r="F28" s="198"/>
      <c r="G28" s="198"/>
      <c r="H28" s="198"/>
      <c r="I28" s="199" t="str">
        <f t="shared" si="0"/>
        <v/>
      </c>
      <c r="J28" s="182"/>
      <c r="K28" s="192">
        <f t="shared" si="1"/>
        <v>0</v>
      </c>
      <c r="Q28" s="142" t="str">
        <f t="shared" si="2"/>
        <v/>
      </c>
      <c r="R28" s="142" t="str">
        <f t="shared" si="5"/>
        <v/>
      </c>
      <c r="S28" s="142">
        <f t="shared" si="9"/>
        <v>0</v>
      </c>
      <c r="T28" s="142">
        <f t="shared" si="9"/>
        <v>0</v>
      </c>
      <c r="U28" s="142">
        <f t="shared" si="9"/>
        <v>0</v>
      </c>
      <c r="V28" s="142">
        <f t="shared" si="9"/>
        <v>0</v>
      </c>
      <c r="W28" s="142">
        <f t="shared" si="9"/>
        <v>0</v>
      </c>
      <c r="X28" s="142">
        <f t="shared" si="9"/>
        <v>0</v>
      </c>
      <c r="Y28" s="142">
        <f t="shared" si="9"/>
        <v>0</v>
      </c>
      <c r="Z28" s="142">
        <f t="shared" si="9"/>
        <v>0</v>
      </c>
      <c r="AA28" s="142">
        <f t="shared" si="9"/>
        <v>0</v>
      </c>
      <c r="AB28" s="142">
        <f t="shared" si="9"/>
        <v>0</v>
      </c>
      <c r="AC28" s="142">
        <f t="shared" si="10"/>
        <v>0</v>
      </c>
      <c r="AD28" s="142">
        <f t="shared" si="10"/>
        <v>0</v>
      </c>
      <c r="AE28" s="142">
        <f t="shared" si="10"/>
        <v>0</v>
      </c>
      <c r="AF28" s="142">
        <f t="shared" si="10"/>
        <v>0</v>
      </c>
      <c r="AG28" s="142">
        <f t="shared" si="10"/>
        <v>0</v>
      </c>
      <c r="AH28" s="142">
        <f t="shared" si="10"/>
        <v>0</v>
      </c>
      <c r="AI28" s="142">
        <f t="shared" si="10"/>
        <v>0</v>
      </c>
      <c r="AJ28" s="142">
        <f t="shared" si="10"/>
        <v>0</v>
      </c>
      <c r="AK28" s="142">
        <f t="shared" si="10"/>
        <v>0</v>
      </c>
      <c r="AL28" s="142">
        <f t="shared" si="10"/>
        <v>0</v>
      </c>
      <c r="AM28" s="142">
        <f t="shared" si="10"/>
        <v>0</v>
      </c>
      <c r="AN28" s="142">
        <f t="shared" si="10"/>
        <v>0</v>
      </c>
      <c r="AO28" s="142">
        <f t="shared" si="10"/>
        <v>0</v>
      </c>
      <c r="AP28" s="142">
        <f t="shared" si="10"/>
        <v>0</v>
      </c>
      <c r="AQ28" s="142">
        <f t="shared" si="10"/>
        <v>0</v>
      </c>
      <c r="AX28" s="193"/>
      <c r="BC28" t="str">
        <f t="shared" si="7"/>
        <v/>
      </c>
    </row>
    <row r="29" spans="1:55" ht="12.95" customHeight="1" x14ac:dyDescent="0.2">
      <c r="A29" s="195" t="str">
        <f t="shared" si="8"/>
        <v/>
      </c>
      <c r="B29" s="188"/>
      <c r="C29" s="189"/>
      <c r="D29" s="196"/>
      <c r="E29" s="198"/>
      <c r="F29" s="198"/>
      <c r="G29" s="198"/>
      <c r="H29" s="198"/>
      <c r="I29" s="199" t="str">
        <f t="shared" si="0"/>
        <v/>
      </c>
      <c r="K29" s="192">
        <f t="shared" si="1"/>
        <v>0</v>
      </c>
      <c r="Q29" s="142" t="str">
        <f t="shared" si="2"/>
        <v/>
      </c>
      <c r="R29" s="142" t="str">
        <f t="shared" si="5"/>
        <v/>
      </c>
      <c r="S29" s="142">
        <f t="shared" si="9"/>
        <v>0</v>
      </c>
      <c r="T29" s="142">
        <f t="shared" si="9"/>
        <v>0</v>
      </c>
      <c r="U29" s="142">
        <f t="shared" si="9"/>
        <v>0</v>
      </c>
      <c r="V29" s="142">
        <f t="shared" si="9"/>
        <v>0</v>
      </c>
      <c r="W29" s="142">
        <f t="shared" si="9"/>
        <v>0</v>
      </c>
      <c r="X29" s="142">
        <f t="shared" si="9"/>
        <v>0</v>
      </c>
      <c r="Y29" s="142">
        <f t="shared" si="9"/>
        <v>0</v>
      </c>
      <c r="Z29" s="142">
        <f t="shared" si="9"/>
        <v>0</v>
      </c>
      <c r="AA29" s="142">
        <f t="shared" si="9"/>
        <v>0</v>
      </c>
      <c r="AB29" s="142">
        <f t="shared" si="9"/>
        <v>0</v>
      </c>
      <c r="AC29" s="142">
        <f t="shared" si="10"/>
        <v>0</v>
      </c>
      <c r="AD29" s="142">
        <f t="shared" si="10"/>
        <v>0</v>
      </c>
      <c r="AE29" s="142">
        <f t="shared" si="10"/>
        <v>0</v>
      </c>
      <c r="AF29" s="142">
        <f t="shared" si="10"/>
        <v>0</v>
      </c>
      <c r="AG29" s="142">
        <f t="shared" si="10"/>
        <v>0</v>
      </c>
      <c r="AH29" s="142">
        <f t="shared" si="10"/>
        <v>0</v>
      </c>
      <c r="AI29" s="142">
        <f t="shared" si="10"/>
        <v>0</v>
      </c>
      <c r="AJ29" s="142">
        <f t="shared" si="10"/>
        <v>0</v>
      </c>
      <c r="AK29" s="142">
        <f t="shared" si="10"/>
        <v>0</v>
      </c>
      <c r="AL29" s="142">
        <f t="shared" si="10"/>
        <v>0</v>
      </c>
      <c r="AM29" s="142">
        <f t="shared" si="10"/>
        <v>0</v>
      </c>
      <c r="AN29" s="142">
        <f t="shared" si="10"/>
        <v>0</v>
      </c>
      <c r="AO29" s="142">
        <f t="shared" si="10"/>
        <v>0</v>
      </c>
      <c r="AP29" s="142">
        <f t="shared" si="10"/>
        <v>0</v>
      </c>
      <c r="AQ29" s="142">
        <f t="shared" si="10"/>
        <v>0</v>
      </c>
      <c r="AX29" s="193"/>
      <c r="BC29" t="str">
        <f t="shared" si="7"/>
        <v/>
      </c>
    </row>
    <row r="30" spans="1:55" ht="12.95" customHeight="1" x14ac:dyDescent="0.2">
      <c r="A30" s="195" t="str">
        <f t="shared" si="8"/>
        <v/>
      </c>
      <c r="B30" s="188"/>
      <c r="C30" s="189"/>
      <c r="D30" s="196"/>
      <c r="E30" s="198"/>
      <c r="F30" s="198"/>
      <c r="G30" s="198"/>
      <c r="H30" s="198"/>
      <c r="I30" s="199" t="str">
        <f t="shared" si="0"/>
        <v/>
      </c>
      <c r="K30" s="192">
        <f t="shared" si="1"/>
        <v>0</v>
      </c>
      <c r="Q30" s="142" t="str">
        <f t="shared" si="2"/>
        <v/>
      </c>
      <c r="R30" s="142" t="str">
        <f t="shared" si="5"/>
        <v/>
      </c>
      <c r="S30" s="142">
        <f t="shared" ref="S30:AB39" si="11">SUMIF($D30,S$6,$Q30)</f>
        <v>0</v>
      </c>
      <c r="T30" s="142">
        <f t="shared" si="11"/>
        <v>0</v>
      </c>
      <c r="U30" s="142">
        <f t="shared" si="11"/>
        <v>0</v>
      </c>
      <c r="V30" s="142">
        <f t="shared" si="11"/>
        <v>0</v>
      </c>
      <c r="W30" s="142">
        <f t="shared" si="11"/>
        <v>0</v>
      </c>
      <c r="X30" s="142">
        <f t="shared" si="11"/>
        <v>0</v>
      </c>
      <c r="Y30" s="142">
        <f t="shared" si="11"/>
        <v>0</v>
      </c>
      <c r="Z30" s="142">
        <f t="shared" si="11"/>
        <v>0</v>
      </c>
      <c r="AA30" s="142">
        <f t="shared" si="11"/>
        <v>0</v>
      </c>
      <c r="AB30" s="142">
        <f t="shared" si="11"/>
        <v>0</v>
      </c>
      <c r="AC30" s="142">
        <f t="shared" ref="AC30:AQ39" si="12">SUMIF($D30,AC$6,$Q30)</f>
        <v>0</v>
      </c>
      <c r="AD30" s="142">
        <f t="shared" si="12"/>
        <v>0</v>
      </c>
      <c r="AE30" s="142">
        <f t="shared" si="12"/>
        <v>0</v>
      </c>
      <c r="AF30" s="142">
        <f t="shared" si="12"/>
        <v>0</v>
      </c>
      <c r="AG30" s="142">
        <f t="shared" si="12"/>
        <v>0</v>
      </c>
      <c r="AH30" s="142">
        <f t="shared" si="12"/>
        <v>0</v>
      </c>
      <c r="AI30" s="142">
        <f t="shared" si="12"/>
        <v>0</v>
      </c>
      <c r="AJ30" s="142">
        <f t="shared" si="12"/>
        <v>0</v>
      </c>
      <c r="AK30" s="142">
        <f t="shared" si="12"/>
        <v>0</v>
      </c>
      <c r="AL30" s="142">
        <f t="shared" si="12"/>
        <v>0</v>
      </c>
      <c r="AM30" s="142">
        <f t="shared" si="12"/>
        <v>0</v>
      </c>
      <c r="AN30" s="142">
        <f t="shared" si="12"/>
        <v>0</v>
      </c>
      <c r="AO30" s="142">
        <f t="shared" si="12"/>
        <v>0</v>
      </c>
      <c r="AP30" s="142">
        <f t="shared" si="12"/>
        <v>0</v>
      </c>
      <c r="AQ30" s="142">
        <f t="shared" si="12"/>
        <v>0</v>
      </c>
      <c r="AX30" s="193"/>
      <c r="BC30" t="str">
        <f t="shared" si="7"/>
        <v/>
      </c>
    </row>
    <row r="31" spans="1:55" ht="12.95" customHeight="1" x14ac:dyDescent="0.2">
      <c r="A31" s="195" t="str">
        <f t="shared" si="8"/>
        <v/>
      </c>
      <c r="B31" s="188"/>
      <c r="C31" s="189"/>
      <c r="D31" s="196"/>
      <c r="E31" s="198"/>
      <c r="F31" s="198"/>
      <c r="G31" s="198"/>
      <c r="H31" s="198"/>
      <c r="I31" s="199" t="str">
        <f t="shared" si="0"/>
        <v/>
      </c>
      <c r="K31" s="192">
        <f t="shared" si="1"/>
        <v>0</v>
      </c>
      <c r="Q31" s="142" t="str">
        <f t="shared" si="2"/>
        <v/>
      </c>
      <c r="R31" s="142" t="str">
        <f t="shared" si="5"/>
        <v/>
      </c>
      <c r="S31" s="142">
        <f t="shared" si="11"/>
        <v>0</v>
      </c>
      <c r="T31" s="142">
        <f t="shared" si="11"/>
        <v>0</v>
      </c>
      <c r="U31" s="142">
        <f t="shared" si="11"/>
        <v>0</v>
      </c>
      <c r="V31" s="142">
        <f t="shared" si="11"/>
        <v>0</v>
      </c>
      <c r="W31" s="142">
        <f t="shared" si="11"/>
        <v>0</v>
      </c>
      <c r="X31" s="142">
        <f t="shared" si="11"/>
        <v>0</v>
      </c>
      <c r="Y31" s="142">
        <f t="shared" si="11"/>
        <v>0</v>
      </c>
      <c r="Z31" s="142">
        <f t="shared" si="11"/>
        <v>0</v>
      </c>
      <c r="AA31" s="142">
        <f t="shared" si="11"/>
        <v>0</v>
      </c>
      <c r="AB31" s="142">
        <f t="shared" si="11"/>
        <v>0</v>
      </c>
      <c r="AC31" s="142">
        <f t="shared" si="12"/>
        <v>0</v>
      </c>
      <c r="AD31" s="142">
        <f t="shared" si="12"/>
        <v>0</v>
      </c>
      <c r="AE31" s="142">
        <f t="shared" si="12"/>
        <v>0</v>
      </c>
      <c r="AF31" s="142">
        <f t="shared" si="12"/>
        <v>0</v>
      </c>
      <c r="AG31" s="142">
        <f t="shared" si="12"/>
        <v>0</v>
      </c>
      <c r="AH31" s="142">
        <f t="shared" si="12"/>
        <v>0</v>
      </c>
      <c r="AI31" s="142">
        <f t="shared" si="12"/>
        <v>0</v>
      </c>
      <c r="AJ31" s="142">
        <f t="shared" si="12"/>
        <v>0</v>
      </c>
      <c r="AK31" s="142">
        <f t="shared" si="12"/>
        <v>0</v>
      </c>
      <c r="AL31" s="142">
        <f t="shared" si="12"/>
        <v>0</v>
      </c>
      <c r="AM31" s="142">
        <f t="shared" si="12"/>
        <v>0</v>
      </c>
      <c r="AN31" s="142">
        <f t="shared" si="12"/>
        <v>0</v>
      </c>
      <c r="AO31" s="142">
        <f t="shared" si="12"/>
        <v>0</v>
      </c>
      <c r="AP31" s="142">
        <f t="shared" si="12"/>
        <v>0</v>
      </c>
      <c r="AQ31" s="142">
        <f t="shared" si="12"/>
        <v>0</v>
      </c>
      <c r="AX31" s="193"/>
      <c r="BC31" t="str">
        <f t="shared" si="7"/>
        <v/>
      </c>
    </row>
    <row r="32" spans="1:55" ht="12.95" customHeight="1" x14ac:dyDescent="0.2">
      <c r="A32" s="195" t="str">
        <f t="shared" si="8"/>
        <v/>
      </c>
      <c r="B32" s="188"/>
      <c r="C32" s="189"/>
      <c r="D32" s="196"/>
      <c r="E32" s="198"/>
      <c r="F32" s="198"/>
      <c r="G32" s="198"/>
      <c r="H32" s="198"/>
      <c r="I32" s="199" t="str">
        <f t="shared" si="0"/>
        <v/>
      </c>
      <c r="K32" s="192">
        <f t="shared" si="1"/>
        <v>0</v>
      </c>
      <c r="Q32" s="142" t="str">
        <f t="shared" si="2"/>
        <v/>
      </c>
      <c r="R32" s="142" t="str">
        <f t="shared" si="5"/>
        <v/>
      </c>
      <c r="S32" s="142">
        <f t="shared" si="11"/>
        <v>0</v>
      </c>
      <c r="T32" s="142">
        <f t="shared" si="11"/>
        <v>0</v>
      </c>
      <c r="U32" s="142">
        <f t="shared" si="11"/>
        <v>0</v>
      </c>
      <c r="V32" s="142">
        <f t="shared" si="11"/>
        <v>0</v>
      </c>
      <c r="W32" s="142">
        <f t="shared" si="11"/>
        <v>0</v>
      </c>
      <c r="X32" s="142">
        <f t="shared" si="11"/>
        <v>0</v>
      </c>
      <c r="Y32" s="142">
        <f t="shared" si="11"/>
        <v>0</v>
      </c>
      <c r="Z32" s="142">
        <f t="shared" si="11"/>
        <v>0</v>
      </c>
      <c r="AA32" s="142">
        <f t="shared" si="11"/>
        <v>0</v>
      </c>
      <c r="AB32" s="142">
        <f t="shared" si="11"/>
        <v>0</v>
      </c>
      <c r="AC32" s="142">
        <f t="shared" si="12"/>
        <v>0</v>
      </c>
      <c r="AD32" s="142">
        <f t="shared" si="12"/>
        <v>0</v>
      </c>
      <c r="AE32" s="142">
        <f t="shared" si="12"/>
        <v>0</v>
      </c>
      <c r="AF32" s="142">
        <f t="shared" si="12"/>
        <v>0</v>
      </c>
      <c r="AG32" s="142">
        <f t="shared" si="12"/>
        <v>0</v>
      </c>
      <c r="AH32" s="142">
        <f t="shared" si="12"/>
        <v>0</v>
      </c>
      <c r="AI32" s="142">
        <f t="shared" si="12"/>
        <v>0</v>
      </c>
      <c r="AJ32" s="142">
        <f t="shared" si="12"/>
        <v>0</v>
      </c>
      <c r="AK32" s="142">
        <f t="shared" si="12"/>
        <v>0</v>
      </c>
      <c r="AL32" s="142">
        <f t="shared" si="12"/>
        <v>0</v>
      </c>
      <c r="AM32" s="142">
        <f t="shared" si="12"/>
        <v>0</v>
      </c>
      <c r="AN32" s="142">
        <f t="shared" si="12"/>
        <v>0</v>
      </c>
      <c r="AO32" s="142">
        <f t="shared" si="12"/>
        <v>0</v>
      </c>
      <c r="AP32" s="142">
        <f t="shared" si="12"/>
        <v>0</v>
      </c>
      <c r="AQ32" s="142">
        <f t="shared" si="12"/>
        <v>0</v>
      </c>
      <c r="AX32" s="193"/>
      <c r="BC32" t="str">
        <f t="shared" si="7"/>
        <v/>
      </c>
    </row>
    <row r="33" spans="1:55" ht="12.95" customHeight="1" x14ac:dyDescent="0.2">
      <c r="A33" s="195" t="str">
        <f t="shared" si="8"/>
        <v/>
      </c>
      <c r="B33" s="188"/>
      <c r="C33" s="189"/>
      <c r="D33" s="196"/>
      <c r="E33" s="198"/>
      <c r="F33" s="198"/>
      <c r="G33" s="198"/>
      <c r="H33" s="198"/>
      <c r="I33" s="199" t="str">
        <f t="shared" si="0"/>
        <v/>
      </c>
      <c r="K33" s="192">
        <f t="shared" si="1"/>
        <v>0</v>
      </c>
      <c r="Q33" s="142" t="str">
        <f t="shared" si="2"/>
        <v/>
      </c>
      <c r="R33" s="142" t="str">
        <f t="shared" si="5"/>
        <v/>
      </c>
      <c r="S33" s="142">
        <f t="shared" si="11"/>
        <v>0</v>
      </c>
      <c r="T33" s="142">
        <f t="shared" si="11"/>
        <v>0</v>
      </c>
      <c r="U33" s="142">
        <f t="shared" si="11"/>
        <v>0</v>
      </c>
      <c r="V33" s="142">
        <f t="shared" si="11"/>
        <v>0</v>
      </c>
      <c r="W33" s="142">
        <f t="shared" si="11"/>
        <v>0</v>
      </c>
      <c r="X33" s="142">
        <f t="shared" si="11"/>
        <v>0</v>
      </c>
      <c r="Y33" s="142">
        <f t="shared" si="11"/>
        <v>0</v>
      </c>
      <c r="Z33" s="142">
        <f t="shared" si="11"/>
        <v>0</v>
      </c>
      <c r="AA33" s="142">
        <f t="shared" si="11"/>
        <v>0</v>
      </c>
      <c r="AB33" s="142">
        <f t="shared" si="11"/>
        <v>0</v>
      </c>
      <c r="AC33" s="142">
        <f t="shared" si="12"/>
        <v>0</v>
      </c>
      <c r="AD33" s="142">
        <f t="shared" si="12"/>
        <v>0</v>
      </c>
      <c r="AE33" s="142">
        <f t="shared" si="12"/>
        <v>0</v>
      </c>
      <c r="AF33" s="142">
        <f t="shared" si="12"/>
        <v>0</v>
      </c>
      <c r="AG33" s="142">
        <f t="shared" si="12"/>
        <v>0</v>
      </c>
      <c r="AH33" s="142">
        <f t="shared" si="12"/>
        <v>0</v>
      </c>
      <c r="AI33" s="142">
        <f t="shared" si="12"/>
        <v>0</v>
      </c>
      <c r="AJ33" s="142">
        <f t="shared" si="12"/>
        <v>0</v>
      </c>
      <c r="AK33" s="142">
        <f t="shared" si="12"/>
        <v>0</v>
      </c>
      <c r="AL33" s="142">
        <f t="shared" si="12"/>
        <v>0</v>
      </c>
      <c r="AM33" s="142">
        <f t="shared" si="12"/>
        <v>0</v>
      </c>
      <c r="AN33" s="142">
        <f t="shared" si="12"/>
        <v>0</v>
      </c>
      <c r="AO33" s="142">
        <f t="shared" si="12"/>
        <v>0</v>
      </c>
      <c r="AP33" s="142">
        <f t="shared" si="12"/>
        <v>0</v>
      </c>
      <c r="AQ33" s="142">
        <f t="shared" si="12"/>
        <v>0</v>
      </c>
      <c r="AX33" s="193"/>
      <c r="BC33" t="str">
        <f t="shared" si="7"/>
        <v/>
      </c>
    </row>
    <row r="34" spans="1:55" ht="12.95" customHeight="1" x14ac:dyDescent="0.2">
      <c r="A34" s="195" t="str">
        <f t="shared" si="8"/>
        <v/>
      </c>
      <c r="B34" s="188"/>
      <c r="C34" s="189"/>
      <c r="D34" s="196"/>
      <c r="E34" s="198"/>
      <c r="F34" s="198"/>
      <c r="G34" s="198"/>
      <c r="H34" s="198"/>
      <c r="I34" s="199" t="str">
        <f t="shared" si="0"/>
        <v/>
      </c>
      <c r="K34" s="192">
        <f t="shared" si="1"/>
        <v>0</v>
      </c>
      <c r="Q34" s="142" t="str">
        <f t="shared" si="2"/>
        <v/>
      </c>
      <c r="R34" s="142" t="str">
        <f t="shared" si="5"/>
        <v/>
      </c>
      <c r="S34" s="142">
        <f t="shared" si="11"/>
        <v>0</v>
      </c>
      <c r="T34" s="142">
        <f t="shared" si="11"/>
        <v>0</v>
      </c>
      <c r="U34" s="142">
        <f t="shared" si="11"/>
        <v>0</v>
      </c>
      <c r="V34" s="142">
        <f t="shared" si="11"/>
        <v>0</v>
      </c>
      <c r="W34" s="142">
        <f t="shared" si="11"/>
        <v>0</v>
      </c>
      <c r="X34" s="142">
        <f t="shared" si="11"/>
        <v>0</v>
      </c>
      <c r="Y34" s="142">
        <f t="shared" si="11"/>
        <v>0</v>
      </c>
      <c r="Z34" s="142">
        <f t="shared" si="11"/>
        <v>0</v>
      </c>
      <c r="AA34" s="142">
        <f t="shared" si="11"/>
        <v>0</v>
      </c>
      <c r="AB34" s="142">
        <f t="shared" si="11"/>
        <v>0</v>
      </c>
      <c r="AC34" s="142">
        <f t="shared" si="12"/>
        <v>0</v>
      </c>
      <c r="AD34" s="142">
        <f t="shared" si="12"/>
        <v>0</v>
      </c>
      <c r="AE34" s="142">
        <f t="shared" si="12"/>
        <v>0</v>
      </c>
      <c r="AF34" s="142">
        <f t="shared" si="12"/>
        <v>0</v>
      </c>
      <c r="AG34" s="142">
        <f t="shared" si="12"/>
        <v>0</v>
      </c>
      <c r="AH34" s="142">
        <f t="shared" si="12"/>
        <v>0</v>
      </c>
      <c r="AI34" s="142">
        <f t="shared" si="12"/>
        <v>0</v>
      </c>
      <c r="AJ34" s="142">
        <f t="shared" si="12"/>
        <v>0</v>
      </c>
      <c r="AK34" s="142">
        <f t="shared" si="12"/>
        <v>0</v>
      </c>
      <c r="AL34" s="142">
        <f t="shared" si="12"/>
        <v>0</v>
      </c>
      <c r="AM34" s="142">
        <f t="shared" si="12"/>
        <v>0</v>
      </c>
      <c r="AN34" s="142">
        <f t="shared" si="12"/>
        <v>0</v>
      </c>
      <c r="AO34" s="142">
        <f t="shared" si="12"/>
        <v>0</v>
      </c>
      <c r="AP34" s="142">
        <f t="shared" si="12"/>
        <v>0</v>
      </c>
      <c r="AQ34" s="142">
        <f t="shared" si="12"/>
        <v>0</v>
      </c>
      <c r="AX34" s="193"/>
      <c r="BC34" t="str">
        <f t="shared" si="7"/>
        <v/>
      </c>
    </row>
    <row r="35" spans="1:55" ht="12.95" customHeight="1" x14ac:dyDescent="0.2">
      <c r="A35" s="195" t="str">
        <f t="shared" si="8"/>
        <v/>
      </c>
      <c r="B35" s="188"/>
      <c r="C35" s="189"/>
      <c r="D35" s="196"/>
      <c r="E35" s="198"/>
      <c r="F35" s="198"/>
      <c r="G35" s="198"/>
      <c r="H35" s="198"/>
      <c r="I35" s="199" t="str">
        <f t="shared" si="0"/>
        <v/>
      </c>
      <c r="K35" s="192">
        <f t="shared" si="1"/>
        <v>0</v>
      </c>
      <c r="Q35" s="142" t="str">
        <f t="shared" si="2"/>
        <v/>
      </c>
      <c r="R35" s="142" t="str">
        <f t="shared" si="5"/>
        <v/>
      </c>
      <c r="S35" s="142">
        <f t="shared" si="11"/>
        <v>0</v>
      </c>
      <c r="T35" s="142">
        <f t="shared" si="11"/>
        <v>0</v>
      </c>
      <c r="U35" s="142">
        <f t="shared" si="11"/>
        <v>0</v>
      </c>
      <c r="V35" s="142">
        <f t="shared" si="11"/>
        <v>0</v>
      </c>
      <c r="W35" s="142">
        <f t="shared" si="11"/>
        <v>0</v>
      </c>
      <c r="X35" s="142">
        <f t="shared" si="11"/>
        <v>0</v>
      </c>
      <c r="Y35" s="142">
        <f t="shared" si="11"/>
        <v>0</v>
      </c>
      <c r="Z35" s="142">
        <f t="shared" si="11"/>
        <v>0</v>
      </c>
      <c r="AA35" s="142">
        <f t="shared" si="11"/>
        <v>0</v>
      </c>
      <c r="AB35" s="142">
        <f t="shared" si="11"/>
        <v>0</v>
      </c>
      <c r="AC35" s="142">
        <f t="shared" si="12"/>
        <v>0</v>
      </c>
      <c r="AD35" s="142">
        <f t="shared" si="12"/>
        <v>0</v>
      </c>
      <c r="AE35" s="142">
        <f t="shared" si="12"/>
        <v>0</v>
      </c>
      <c r="AF35" s="142">
        <f t="shared" si="12"/>
        <v>0</v>
      </c>
      <c r="AG35" s="142">
        <f t="shared" si="12"/>
        <v>0</v>
      </c>
      <c r="AH35" s="142">
        <f t="shared" si="12"/>
        <v>0</v>
      </c>
      <c r="AI35" s="142">
        <f t="shared" si="12"/>
        <v>0</v>
      </c>
      <c r="AJ35" s="142">
        <f t="shared" si="12"/>
        <v>0</v>
      </c>
      <c r="AK35" s="142">
        <f t="shared" si="12"/>
        <v>0</v>
      </c>
      <c r="AL35" s="142">
        <f t="shared" si="12"/>
        <v>0</v>
      </c>
      <c r="AM35" s="142">
        <f t="shared" si="12"/>
        <v>0</v>
      </c>
      <c r="AN35" s="142">
        <f t="shared" si="12"/>
        <v>0</v>
      </c>
      <c r="AO35" s="142">
        <f t="shared" si="12"/>
        <v>0</v>
      </c>
      <c r="AP35" s="142">
        <f t="shared" si="12"/>
        <v>0</v>
      </c>
      <c r="AQ35" s="142">
        <f t="shared" si="12"/>
        <v>0</v>
      </c>
      <c r="AX35" s="193"/>
      <c r="BC35" t="str">
        <f t="shared" si="7"/>
        <v/>
      </c>
    </row>
    <row r="36" spans="1:55" ht="12.95" customHeight="1" x14ac:dyDescent="0.2">
      <c r="A36" s="195" t="str">
        <f t="shared" si="8"/>
        <v/>
      </c>
      <c r="B36" s="188"/>
      <c r="C36" s="189"/>
      <c r="D36" s="196"/>
      <c r="E36" s="198"/>
      <c r="F36" s="198"/>
      <c r="G36" s="198"/>
      <c r="H36" s="198"/>
      <c r="I36" s="199" t="str">
        <f t="shared" si="0"/>
        <v/>
      </c>
      <c r="K36" s="192">
        <f t="shared" si="1"/>
        <v>0</v>
      </c>
      <c r="Q36" s="142" t="str">
        <f t="shared" si="2"/>
        <v/>
      </c>
      <c r="R36" s="142" t="str">
        <f t="shared" si="5"/>
        <v/>
      </c>
      <c r="S36" s="142">
        <f t="shared" si="11"/>
        <v>0</v>
      </c>
      <c r="T36" s="142">
        <f t="shared" si="11"/>
        <v>0</v>
      </c>
      <c r="U36" s="142">
        <f t="shared" si="11"/>
        <v>0</v>
      </c>
      <c r="V36" s="142">
        <f t="shared" si="11"/>
        <v>0</v>
      </c>
      <c r="W36" s="142">
        <f t="shared" si="11"/>
        <v>0</v>
      </c>
      <c r="X36" s="142">
        <f t="shared" si="11"/>
        <v>0</v>
      </c>
      <c r="Y36" s="142">
        <f t="shared" si="11"/>
        <v>0</v>
      </c>
      <c r="Z36" s="142">
        <f t="shared" si="11"/>
        <v>0</v>
      </c>
      <c r="AA36" s="142">
        <f t="shared" si="11"/>
        <v>0</v>
      </c>
      <c r="AB36" s="142">
        <f t="shared" si="11"/>
        <v>0</v>
      </c>
      <c r="AC36" s="142">
        <f t="shared" si="12"/>
        <v>0</v>
      </c>
      <c r="AD36" s="142">
        <f t="shared" si="12"/>
        <v>0</v>
      </c>
      <c r="AE36" s="142">
        <f t="shared" si="12"/>
        <v>0</v>
      </c>
      <c r="AF36" s="142">
        <f t="shared" si="12"/>
        <v>0</v>
      </c>
      <c r="AG36" s="142">
        <f t="shared" si="12"/>
        <v>0</v>
      </c>
      <c r="AH36" s="142">
        <f t="shared" si="12"/>
        <v>0</v>
      </c>
      <c r="AI36" s="142">
        <f t="shared" si="12"/>
        <v>0</v>
      </c>
      <c r="AJ36" s="142">
        <f t="shared" si="12"/>
        <v>0</v>
      </c>
      <c r="AK36" s="142">
        <f t="shared" si="12"/>
        <v>0</v>
      </c>
      <c r="AL36" s="142">
        <f t="shared" si="12"/>
        <v>0</v>
      </c>
      <c r="AM36" s="142">
        <f t="shared" si="12"/>
        <v>0</v>
      </c>
      <c r="AN36" s="142">
        <f t="shared" si="12"/>
        <v>0</v>
      </c>
      <c r="AO36" s="142">
        <f t="shared" si="12"/>
        <v>0</v>
      </c>
      <c r="AP36" s="142">
        <f t="shared" si="12"/>
        <v>0</v>
      </c>
      <c r="AQ36" s="142">
        <f t="shared" si="12"/>
        <v>0</v>
      </c>
      <c r="AX36" s="193"/>
      <c r="BC36" t="str">
        <f t="shared" si="7"/>
        <v/>
      </c>
    </row>
    <row r="37" spans="1:55" ht="12.95" customHeight="1" thickBot="1" x14ac:dyDescent="0.25">
      <c r="A37" s="200" t="str">
        <f t="shared" si="8"/>
        <v/>
      </c>
      <c r="B37" s="201"/>
      <c r="C37" s="202"/>
      <c r="D37" s="202"/>
      <c r="E37" s="203"/>
      <c r="F37" s="203"/>
      <c r="G37" s="203"/>
      <c r="H37" s="203"/>
      <c r="I37" s="204" t="str">
        <f t="shared" si="0"/>
        <v/>
      </c>
      <c r="K37" s="192">
        <f t="shared" si="1"/>
        <v>0</v>
      </c>
      <c r="Q37" s="142" t="str">
        <f t="shared" si="2"/>
        <v/>
      </c>
      <c r="R37" s="142" t="str">
        <f t="shared" si="5"/>
        <v/>
      </c>
      <c r="S37" s="142">
        <f t="shared" si="11"/>
        <v>0</v>
      </c>
      <c r="T37" s="142">
        <f t="shared" si="11"/>
        <v>0</v>
      </c>
      <c r="U37" s="142">
        <f t="shared" si="11"/>
        <v>0</v>
      </c>
      <c r="V37" s="142">
        <f t="shared" si="11"/>
        <v>0</v>
      </c>
      <c r="W37" s="142">
        <f t="shared" si="11"/>
        <v>0</v>
      </c>
      <c r="X37" s="142">
        <f t="shared" si="11"/>
        <v>0</v>
      </c>
      <c r="Y37" s="142">
        <f t="shared" si="11"/>
        <v>0</v>
      </c>
      <c r="Z37" s="142">
        <f t="shared" si="11"/>
        <v>0</v>
      </c>
      <c r="AA37" s="142">
        <f t="shared" si="11"/>
        <v>0</v>
      </c>
      <c r="AB37" s="142">
        <f t="shared" si="11"/>
        <v>0</v>
      </c>
      <c r="AC37" s="142">
        <f t="shared" si="12"/>
        <v>0</v>
      </c>
      <c r="AD37" s="142">
        <f t="shared" si="12"/>
        <v>0</v>
      </c>
      <c r="AE37" s="142">
        <f t="shared" si="12"/>
        <v>0</v>
      </c>
      <c r="AF37" s="142">
        <f t="shared" si="12"/>
        <v>0</v>
      </c>
      <c r="AG37" s="142">
        <f t="shared" si="12"/>
        <v>0</v>
      </c>
      <c r="AH37" s="142">
        <f t="shared" si="12"/>
        <v>0</v>
      </c>
      <c r="AI37" s="142">
        <f t="shared" si="12"/>
        <v>0</v>
      </c>
      <c r="AJ37" s="142">
        <f t="shared" si="12"/>
        <v>0</v>
      </c>
      <c r="AK37" s="142">
        <f t="shared" si="12"/>
        <v>0</v>
      </c>
      <c r="AL37" s="142">
        <f t="shared" si="12"/>
        <v>0</v>
      </c>
      <c r="AM37" s="142">
        <f t="shared" si="12"/>
        <v>0</v>
      </c>
      <c r="AN37" s="142">
        <f t="shared" si="12"/>
        <v>0</v>
      </c>
      <c r="AO37" s="142">
        <f t="shared" si="12"/>
        <v>0</v>
      </c>
      <c r="AP37" s="142">
        <f t="shared" si="12"/>
        <v>0</v>
      </c>
      <c r="AQ37" s="142">
        <f t="shared" si="12"/>
        <v>0</v>
      </c>
      <c r="AX37" s="193"/>
      <c r="BC37" t="str">
        <f t="shared" si="7"/>
        <v/>
      </c>
    </row>
    <row r="38" spans="1:55" ht="12.95" hidden="1" customHeight="1" x14ac:dyDescent="0.2">
      <c r="A38" s="187" t="str">
        <f t="shared" si="8"/>
        <v/>
      </c>
      <c r="B38" s="233"/>
      <c r="C38" s="196"/>
      <c r="D38" s="196"/>
      <c r="E38" s="197"/>
      <c r="F38" s="197"/>
      <c r="G38" s="197"/>
      <c r="H38" s="197"/>
      <c r="I38" s="234" t="str">
        <f t="shared" si="0"/>
        <v/>
      </c>
      <c r="K38" s="192">
        <f t="shared" si="1"/>
        <v>0</v>
      </c>
      <c r="Q38" s="142" t="str">
        <f t="shared" si="2"/>
        <v/>
      </c>
      <c r="R38" s="142" t="str">
        <f t="shared" si="5"/>
        <v/>
      </c>
      <c r="S38" s="142">
        <f t="shared" si="11"/>
        <v>0</v>
      </c>
      <c r="T38" s="142">
        <f t="shared" si="11"/>
        <v>0</v>
      </c>
      <c r="U38" s="142">
        <f t="shared" si="11"/>
        <v>0</v>
      </c>
      <c r="V38" s="142">
        <f t="shared" si="11"/>
        <v>0</v>
      </c>
      <c r="W38" s="142">
        <f t="shared" si="11"/>
        <v>0</v>
      </c>
      <c r="X38" s="142">
        <f t="shared" si="11"/>
        <v>0</v>
      </c>
      <c r="Y38" s="142">
        <f t="shared" si="11"/>
        <v>0</v>
      </c>
      <c r="Z38" s="142">
        <f t="shared" si="11"/>
        <v>0</v>
      </c>
      <c r="AA38" s="142">
        <f t="shared" si="11"/>
        <v>0</v>
      </c>
      <c r="AB38" s="142">
        <f t="shared" si="11"/>
        <v>0</v>
      </c>
      <c r="AC38" s="142">
        <f t="shared" si="12"/>
        <v>0</v>
      </c>
      <c r="AD38" s="142">
        <f t="shared" si="12"/>
        <v>0</v>
      </c>
      <c r="AE38" s="142">
        <f t="shared" si="12"/>
        <v>0</v>
      </c>
      <c r="AF38" s="142">
        <f t="shared" si="12"/>
        <v>0</v>
      </c>
      <c r="AG38" s="142">
        <f t="shared" si="12"/>
        <v>0</v>
      </c>
      <c r="AH38" s="142">
        <f t="shared" si="12"/>
        <v>0</v>
      </c>
      <c r="AI38" s="142">
        <f t="shared" si="12"/>
        <v>0</v>
      </c>
      <c r="AJ38" s="142">
        <f t="shared" si="12"/>
        <v>0</v>
      </c>
      <c r="AK38" s="142">
        <f t="shared" si="12"/>
        <v>0</v>
      </c>
      <c r="AL38" s="142">
        <f t="shared" si="12"/>
        <v>0</v>
      </c>
      <c r="AM38" s="142">
        <f t="shared" si="12"/>
        <v>0</v>
      </c>
      <c r="AN38" s="142">
        <f t="shared" si="12"/>
        <v>0</v>
      </c>
      <c r="AO38" s="142">
        <f t="shared" si="12"/>
        <v>0</v>
      </c>
      <c r="AP38" s="142">
        <f t="shared" si="12"/>
        <v>0</v>
      </c>
      <c r="AQ38" s="142">
        <f t="shared" si="12"/>
        <v>0</v>
      </c>
      <c r="AX38" s="193"/>
      <c r="BC38" t="str">
        <f t="shared" si="7"/>
        <v/>
      </c>
    </row>
    <row r="39" spans="1:55" ht="12.95" hidden="1" customHeight="1" thickBot="1" x14ac:dyDescent="0.25">
      <c r="A39" s="200" t="str">
        <f t="shared" si="8"/>
        <v/>
      </c>
      <c r="B39" s="201"/>
      <c r="C39" s="202"/>
      <c r="D39" s="202"/>
      <c r="E39" s="203"/>
      <c r="F39" s="203"/>
      <c r="G39" s="203"/>
      <c r="H39" s="203"/>
      <c r="I39" s="204" t="str">
        <f t="shared" si="0"/>
        <v/>
      </c>
      <c r="K39" s="192">
        <f t="shared" si="1"/>
        <v>0</v>
      </c>
      <c r="Q39" s="142" t="str">
        <f t="shared" si="2"/>
        <v/>
      </c>
      <c r="R39" s="142" t="str">
        <f t="shared" si="5"/>
        <v/>
      </c>
      <c r="S39" s="142">
        <f t="shared" si="11"/>
        <v>0</v>
      </c>
      <c r="T39" s="142">
        <f t="shared" si="11"/>
        <v>0</v>
      </c>
      <c r="U39" s="142">
        <f t="shared" si="11"/>
        <v>0</v>
      </c>
      <c r="V39" s="142">
        <f t="shared" si="11"/>
        <v>0</v>
      </c>
      <c r="W39" s="142">
        <f t="shared" si="11"/>
        <v>0</v>
      </c>
      <c r="X39" s="142">
        <f t="shared" si="11"/>
        <v>0</v>
      </c>
      <c r="Y39" s="142">
        <f t="shared" si="11"/>
        <v>0</v>
      </c>
      <c r="Z39" s="142">
        <f t="shared" si="11"/>
        <v>0</v>
      </c>
      <c r="AA39" s="142">
        <f t="shared" si="11"/>
        <v>0</v>
      </c>
      <c r="AB39" s="142">
        <f t="shared" si="11"/>
        <v>0</v>
      </c>
      <c r="AC39" s="142">
        <f t="shared" si="12"/>
        <v>0</v>
      </c>
      <c r="AD39" s="142">
        <f t="shared" si="12"/>
        <v>0</v>
      </c>
      <c r="AE39" s="142">
        <f t="shared" si="12"/>
        <v>0</v>
      </c>
      <c r="AF39" s="142">
        <f t="shared" si="12"/>
        <v>0</v>
      </c>
      <c r="AG39" s="142">
        <f t="shared" si="12"/>
        <v>0</v>
      </c>
      <c r="AH39" s="142">
        <f t="shared" si="12"/>
        <v>0</v>
      </c>
      <c r="AI39" s="142">
        <f t="shared" si="12"/>
        <v>0</v>
      </c>
      <c r="AJ39" s="142">
        <f t="shared" si="12"/>
        <v>0</v>
      </c>
      <c r="AK39" s="142">
        <f t="shared" si="12"/>
        <v>0</v>
      </c>
      <c r="AL39" s="142">
        <f t="shared" si="12"/>
        <v>0</v>
      </c>
      <c r="AM39" s="142">
        <f t="shared" si="12"/>
        <v>0</v>
      </c>
      <c r="AN39" s="142">
        <f t="shared" si="12"/>
        <v>0</v>
      </c>
      <c r="AO39" s="142">
        <f t="shared" si="12"/>
        <v>0</v>
      </c>
      <c r="AP39" s="142">
        <f t="shared" si="12"/>
        <v>0</v>
      </c>
      <c r="AQ39" s="142">
        <f t="shared" si="12"/>
        <v>0</v>
      </c>
      <c r="AX39" s="193"/>
      <c r="BC39" t="str">
        <f t="shared" si="7"/>
        <v/>
      </c>
    </row>
    <row r="40" spans="1:55" ht="14.25" customHeight="1" thickTop="1" thickBot="1" x14ac:dyDescent="0.25">
      <c r="A40" s="205"/>
      <c r="B40" s="774" t="s">
        <v>194</v>
      </c>
      <c r="C40" s="774"/>
      <c r="D40" s="206"/>
      <c r="E40" s="397">
        <f>SUM(E10:E39)</f>
        <v>70926.53</v>
      </c>
      <c r="F40" s="290">
        <f>SUM(F10:F39)</f>
        <v>0</v>
      </c>
      <c r="G40" s="290">
        <f>SUM(G10:G39)</f>
        <v>6717.03</v>
      </c>
      <c r="H40" s="290">
        <f>SUM(H10:H39)</f>
        <v>0</v>
      </c>
      <c r="I40" s="291">
        <f>SUM(I10:I39)</f>
        <v>64209.5</v>
      </c>
      <c r="K40" s="192"/>
      <c r="AR40" s="142" t="s">
        <v>63</v>
      </c>
    </row>
    <row r="41" spans="1:55" ht="18" customHeight="1" thickTop="1" thickBot="1" x14ac:dyDescent="0.25">
      <c r="A41" s="207"/>
      <c r="B41" s="208"/>
      <c r="C41" s="802" t="str">
        <f>"TOTALE RESIDUI ATTIVI (somme da riscuotere) al 31.12."&amp;M6</f>
        <v>TOTALE RESIDUI ATTIVI (somme da riscuotere) al 31.12.2020</v>
      </c>
      <c r="D41" s="802"/>
      <c r="E41" s="802"/>
      <c r="F41" s="802"/>
      <c r="G41" s="802"/>
      <c r="H41" s="802"/>
      <c r="I41" s="292">
        <f>I40</f>
        <v>64209.5</v>
      </c>
      <c r="Q41" s="209" t="s">
        <v>60</v>
      </c>
      <c r="R41" s="210">
        <f t="shared" ref="R41:AQ41" si="13">SUM(R10:R39)</f>
        <v>64209.5</v>
      </c>
      <c r="S41" s="211">
        <f t="shared" si="13"/>
        <v>0</v>
      </c>
      <c r="T41" s="211">
        <f t="shared" si="13"/>
        <v>0</v>
      </c>
      <c r="U41" s="211">
        <f t="shared" si="13"/>
        <v>0</v>
      </c>
      <c r="V41" s="211">
        <f t="shared" si="13"/>
        <v>0</v>
      </c>
      <c r="W41" s="211">
        <f t="shared" si="13"/>
        <v>0</v>
      </c>
      <c r="X41" s="211">
        <f t="shared" si="13"/>
        <v>0</v>
      </c>
      <c r="Y41" s="211">
        <f t="shared" si="13"/>
        <v>0</v>
      </c>
      <c r="Z41" s="211">
        <f t="shared" si="13"/>
        <v>0</v>
      </c>
      <c r="AA41" s="211">
        <f t="shared" si="13"/>
        <v>0</v>
      </c>
      <c r="AB41" s="211">
        <f t="shared" si="13"/>
        <v>0</v>
      </c>
      <c r="AC41" s="211">
        <f t="shared" si="13"/>
        <v>0</v>
      </c>
      <c r="AD41" s="211">
        <f t="shared" si="13"/>
        <v>0</v>
      </c>
      <c r="AE41" s="211">
        <f t="shared" si="13"/>
        <v>0</v>
      </c>
      <c r="AF41" s="211">
        <f t="shared" si="13"/>
        <v>0</v>
      </c>
      <c r="AG41" s="211">
        <f t="shared" si="13"/>
        <v>0</v>
      </c>
      <c r="AH41" s="211">
        <f t="shared" si="13"/>
        <v>0</v>
      </c>
      <c r="AI41" s="211">
        <f t="shared" si="13"/>
        <v>0</v>
      </c>
      <c r="AJ41" s="211">
        <f t="shared" si="13"/>
        <v>0</v>
      </c>
      <c r="AK41" s="211">
        <f t="shared" si="13"/>
        <v>0</v>
      </c>
      <c r="AL41" s="211">
        <f t="shared" si="13"/>
        <v>0</v>
      </c>
      <c r="AM41" s="211">
        <f t="shared" si="13"/>
        <v>0</v>
      </c>
      <c r="AN41" s="211">
        <f t="shared" si="13"/>
        <v>0</v>
      </c>
      <c r="AO41" s="211">
        <f t="shared" si="13"/>
        <v>0</v>
      </c>
      <c r="AP41" s="211">
        <f t="shared" si="13"/>
        <v>0</v>
      </c>
      <c r="AQ41" s="211">
        <f t="shared" si="13"/>
        <v>0</v>
      </c>
      <c r="AR41" s="211">
        <f>SUM(S41:AQ41)</f>
        <v>0</v>
      </c>
    </row>
    <row r="42" spans="1:55" ht="15.95" customHeight="1" thickTop="1" x14ac:dyDescent="0.2">
      <c r="B42" s="212" t="str">
        <f>BIL.PREV.!B41</f>
        <v>Il Tesoriere</v>
      </c>
      <c r="C42" s="213"/>
      <c r="D42" s="213"/>
      <c r="E42" s="801" t="str">
        <f>BIL.PREV.!G41</f>
        <v>Il Presidente</v>
      </c>
      <c r="F42" s="801"/>
      <c r="G42" s="801"/>
      <c r="H42" s="801"/>
      <c r="I42" s="801"/>
      <c r="R42" s="798" t="s">
        <v>62</v>
      </c>
    </row>
    <row r="43" spans="1:55" ht="13.5" thickBot="1" x14ac:dyDescent="0.25">
      <c r="B43" s="214" t="str">
        <f>BIL.PREV.!B42</f>
        <v>(     )</v>
      </c>
      <c r="C43" s="215"/>
      <c r="D43" s="215"/>
      <c r="E43" s="800" t="str">
        <f>BIL.PREV.!G42</f>
        <v xml:space="preserve"> (      )</v>
      </c>
      <c r="F43" s="800"/>
      <c r="G43" s="800"/>
      <c r="H43" s="800"/>
      <c r="I43" s="800"/>
      <c r="R43" s="799"/>
    </row>
    <row r="44" spans="1:55" ht="14.25" thickTop="1" thickBot="1" x14ac:dyDescent="0.25">
      <c r="E44" s="800"/>
      <c r="F44" s="800"/>
      <c r="G44" s="800"/>
      <c r="H44" s="800"/>
      <c r="I44" s="800"/>
    </row>
    <row r="45" spans="1:55" ht="13.5" thickTop="1" x14ac:dyDescent="0.2">
      <c r="R45" s="216">
        <f>G40</f>
        <v>6717.03</v>
      </c>
    </row>
    <row r="46" spans="1:55" ht="12.75" customHeight="1" x14ac:dyDescent="0.2">
      <c r="R46" s="794" t="s">
        <v>115</v>
      </c>
    </row>
    <row r="47" spans="1:55" x14ac:dyDescent="0.2">
      <c r="R47" s="795"/>
    </row>
    <row r="48" spans="1:55" x14ac:dyDescent="0.2">
      <c r="R48" s="795"/>
    </row>
    <row r="50" spans="18:18" ht="13.5" thickBot="1" x14ac:dyDescent="0.25"/>
    <row r="51" spans="18:18" ht="13.5" thickTop="1" x14ac:dyDescent="0.2">
      <c r="R51" s="216">
        <f>R41+R45</f>
        <v>70926.53</v>
      </c>
    </row>
    <row r="52" spans="18:18" x14ac:dyDescent="0.2">
      <c r="R52" s="794" t="s">
        <v>116</v>
      </c>
    </row>
    <row r="53" spans="18:18" x14ac:dyDescent="0.2">
      <c r="R53" s="795"/>
    </row>
    <row r="54" spans="18:18" x14ac:dyDescent="0.2">
      <c r="R54" s="795"/>
    </row>
    <row r="55" spans="18:18" x14ac:dyDescent="0.2">
      <c r="R55" s="795"/>
    </row>
  </sheetData>
  <sheetProtection algorithmName="SHA-512" hashValue="1haTxKgU+8SJiS3a7guGFRWrx1xwzPTQxtDAn0nJ1i8pqEC897hLodaXxrrDX88DQRUOqlXIs+aFx7vTy5DCHQ==" saltValue="jRt2pjcKc+AL1O3B0m++XQ==" spinCount="100000" sheet="1" objects="1" scenarios="1" selectLockedCells="1"/>
  <mergeCells count="39">
    <mergeCell ref="E43:I43"/>
    <mergeCell ref="E44:I44"/>
    <mergeCell ref="E42:I42"/>
    <mergeCell ref="AI7:AI9"/>
    <mergeCell ref="Z7:Z9"/>
    <mergeCell ref="AD7:AD9"/>
    <mergeCell ref="AA7:AA9"/>
    <mergeCell ref="AE7:AE9"/>
    <mergeCell ref="W7:W9"/>
    <mergeCell ref="Y7:Y9"/>
    <mergeCell ref="AB7:AB9"/>
    <mergeCell ref="AC7:AC9"/>
    <mergeCell ref="X7:X9"/>
    <mergeCell ref="V7:V9"/>
    <mergeCell ref="C41:H41"/>
    <mergeCell ref="H8:H9"/>
    <mergeCell ref="AJ7:AJ9"/>
    <mergeCell ref="AG7:AG9"/>
    <mergeCell ref="AF7:AF9"/>
    <mergeCell ref="AH7:AH9"/>
    <mergeCell ref="U7:U9"/>
    <mergeCell ref="R52:R55"/>
    <mergeCell ref="R46:R48"/>
    <mergeCell ref="S7:S9"/>
    <mergeCell ref="T7:T9"/>
    <mergeCell ref="R42:R43"/>
    <mergeCell ref="A4:I4"/>
    <mergeCell ref="B2:I2"/>
    <mergeCell ref="B40:C40"/>
    <mergeCell ref="A6:I6"/>
    <mergeCell ref="A7:A9"/>
    <mergeCell ref="G8:G9"/>
    <mergeCell ref="B7:B9"/>
    <mergeCell ref="C7:C9"/>
    <mergeCell ref="F8:F9"/>
    <mergeCell ref="E7:I7"/>
    <mergeCell ref="E8:E9"/>
    <mergeCell ref="I8:I9"/>
    <mergeCell ref="D7:D9"/>
  </mergeCells>
  <phoneticPr fontId="6" type="noConversion"/>
  <conditionalFormatting sqref="D18:D39">
    <cfRule type="cellIs" dxfId="34" priority="8" stopIfTrue="1" operator="between">
      <formula>"uu30"</formula>
      <formula>"uu54"</formula>
    </cfRule>
  </conditionalFormatting>
  <conditionalFormatting sqref="D14:D17">
    <cfRule type="cellIs" dxfId="33" priority="2" stopIfTrue="1" operator="between">
      <formula>"uu30"</formula>
      <formula>"uu54"</formula>
    </cfRule>
  </conditionalFormatting>
  <conditionalFormatting sqref="D10:D13">
    <cfRule type="cellIs" dxfId="32" priority="1" stopIfTrue="1" operator="between">
      <formula>"uu30"</formula>
      <formula>"uu54"</formula>
    </cfRule>
  </conditionalFormatting>
  <dataValidations count="2">
    <dataValidation type="list" allowBlank="1" showInputMessage="1" showErrorMessage="1" sqref="AX10:AX39">
      <formula1>$BB$10:$BB$28</formula1>
    </dataValidation>
    <dataValidation type="list" allowBlank="1" showInputMessage="1" showErrorMessage="1" sqref="D10:D39">
      <formula1>$J$11:$J$29</formula1>
    </dataValidation>
  </dataValidations>
  <pageMargins left="0.39370078740157483" right="0.39370078740157483" top="0.39370078740157483" bottom="0.19685039370078741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5"/>
  </sheetPr>
  <dimension ref="A2:BF51"/>
  <sheetViews>
    <sheetView showZeros="0" zoomScale="90" workbookViewId="0">
      <selection activeCell="F25" sqref="F25"/>
    </sheetView>
  </sheetViews>
  <sheetFormatPr defaultRowHeight="12.75" x14ac:dyDescent="0.2"/>
  <cols>
    <col min="1" max="1" width="4.42578125" style="142" customWidth="1"/>
    <col min="2" max="2" width="59.140625" style="142" customWidth="1"/>
    <col min="3" max="3" width="6.42578125" style="142" customWidth="1"/>
    <col min="4" max="4" width="4.7109375" style="142" customWidth="1"/>
    <col min="5" max="8" width="12.7109375" style="142" customWidth="1"/>
    <col min="9" max="9" width="15.28515625" style="142" customWidth="1"/>
    <col min="10" max="10" width="4.7109375" style="142" hidden="1" customWidth="1"/>
    <col min="11" max="11" width="7" style="142" hidden="1" customWidth="1"/>
    <col min="12" max="16" width="9.140625" style="142" hidden="1" customWidth="1"/>
    <col min="17" max="17" width="11.7109375" style="142" hidden="1" customWidth="1"/>
    <col min="18" max="18" width="18.5703125" style="142" hidden="1" customWidth="1"/>
    <col min="19" max="48" width="9.140625" style="142" hidden="1" customWidth="1"/>
    <col min="49" max="49" width="16.140625" style="142" hidden="1" customWidth="1"/>
    <col min="50" max="50" width="49.85546875" style="142" hidden="1" customWidth="1"/>
    <col min="51" max="51" width="9.42578125" style="142" hidden="1" customWidth="1"/>
    <col min="52" max="54" width="9.140625" style="142" hidden="1" customWidth="1"/>
    <col min="55" max="55" width="0" style="142" hidden="1" customWidth="1"/>
    <col min="56" max="57" width="9.140625" style="142"/>
    <col min="58" max="58" width="11.5703125" style="142" bestFit="1" customWidth="1"/>
    <col min="59" max="16384" width="9.140625" style="142"/>
  </cols>
  <sheetData>
    <row r="2" spans="1:56" ht="15" x14ac:dyDescent="0.2">
      <c r="B2" s="773" t="str">
        <f>BIL.PREV.!$B$1:$H$1</f>
        <v xml:space="preserve">                                         A.V.I.S.   -  Associazione Volontari Italiani del Sangue</v>
      </c>
      <c r="C2" s="773"/>
      <c r="D2" s="773"/>
      <c r="E2" s="773"/>
      <c r="F2" s="773"/>
      <c r="G2" s="773"/>
      <c r="H2" s="773"/>
      <c r="I2" s="773"/>
    </row>
    <row r="4" spans="1:56" x14ac:dyDescent="0.2">
      <c r="A4" s="772">
        <f>BIL.PREV.!$A$2:$H$2</f>
        <v>0</v>
      </c>
      <c r="B4" s="772"/>
      <c r="C4" s="772"/>
      <c r="D4" s="772"/>
      <c r="E4" s="772"/>
      <c r="F4" s="772"/>
      <c r="G4" s="772"/>
      <c r="H4" s="772"/>
      <c r="I4" s="772"/>
    </row>
    <row r="5" spans="1:56" ht="6" customHeight="1" x14ac:dyDescent="0.2">
      <c r="B5" s="122"/>
      <c r="C5" s="122"/>
      <c r="D5" s="122"/>
      <c r="E5" s="183"/>
      <c r="F5" s="183"/>
      <c r="G5" s="183"/>
      <c r="H5" s="183"/>
      <c r="I5" s="183"/>
      <c r="S5" s="142" t="s">
        <v>59</v>
      </c>
    </row>
    <row r="6" spans="1:56" ht="13.5" customHeight="1" thickBot="1" x14ac:dyDescent="0.25">
      <c r="A6" s="775" t="str">
        <f>"E L E N C O    R E S I D U I    P A S S I V I   (somme da pagare)  A L   31   D I C E M B R E   "&amp;M6</f>
        <v>E L E N C O    R E S I D U I    P A S S I V I   (somme da pagare)  A L   31   D I C E M B R E   2020</v>
      </c>
      <c r="B6" s="775"/>
      <c r="C6" s="775"/>
      <c r="D6" s="775"/>
      <c r="E6" s="775"/>
      <c r="F6" s="775"/>
      <c r="G6" s="775"/>
      <c r="H6" s="775"/>
      <c r="I6" s="775"/>
      <c r="L6" s="142" t="s">
        <v>19</v>
      </c>
      <c r="M6" s="142">
        <f>BIL.PREV.!K1</f>
        <v>2020</v>
      </c>
      <c r="S6" s="184" t="str">
        <f>BIL.PREV.!$A5</f>
        <v>ee10</v>
      </c>
      <c r="T6" s="184" t="str">
        <f>BIL.PREV.!$A6</f>
        <v>ee11</v>
      </c>
      <c r="U6" s="184" t="str">
        <f>BIL.PREV.!$A7</f>
        <v>ee12</v>
      </c>
      <c r="V6" s="184" t="str">
        <f>BIL.PREV.!$A8</f>
        <v>ee13</v>
      </c>
      <c r="W6" s="184" t="str">
        <f>BIL.PREV.!$A9</f>
        <v>ee14</v>
      </c>
      <c r="X6" s="184" t="str">
        <f>BIL.PREV.!$A10</f>
        <v>ee15</v>
      </c>
      <c r="Y6" s="184" t="str">
        <f>BIL.PREV.!$A11</f>
        <v>ee16</v>
      </c>
      <c r="Z6" s="184" t="str">
        <f>BIL.PREV.!$A12</f>
        <v/>
      </c>
      <c r="AA6" s="184" t="str">
        <f>BIL.PREV.!$A13</f>
        <v/>
      </c>
      <c r="AB6" s="184" t="str">
        <f>BIL.PREV.!$A14</f>
        <v/>
      </c>
      <c r="AC6" s="184" t="str">
        <f>BIL.PREV.!$A15</f>
        <v/>
      </c>
      <c r="AD6" s="184" t="str">
        <f>BIL.PREV.!$A16</f>
        <v/>
      </c>
      <c r="AE6" s="184" t="str">
        <f>BIL.PREV.!$A17</f>
        <v/>
      </c>
      <c r="AF6" s="184">
        <f>BIL.PREV.!$A18</f>
        <v>0</v>
      </c>
      <c r="AG6" s="184">
        <f>BIL.PREV.!$A19</f>
        <v>0</v>
      </c>
      <c r="AH6" s="184">
        <f>BIL.PREV.!$A20</f>
        <v>0</v>
      </c>
      <c r="AI6" s="184">
        <f>BIL.PREV.!$A21</f>
        <v>0</v>
      </c>
      <c r="AJ6" s="184">
        <f>BIL.PREV.!$A22</f>
        <v>0</v>
      </c>
    </row>
    <row r="7" spans="1:56" ht="13.5" thickTop="1" x14ac:dyDescent="0.2">
      <c r="A7" s="809" t="s">
        <v>109</v>
      </c>
      <c r="B7" s="781" t="s">
        <v>55</v>
      </c>
      <c r="C7" s="784" t="s">
        <v>51</v>
      </c>
      <c r="D7" s="791" t="s">
        <v>11</v>
      </c>
      <c r="E7" s="787" t="s">
        <v>25</v>
      </c>
      <c r="F7" s="787"/>
      <c r="G7" s="787"/>
      <c r="H7" s="787"/>
      <c r="I7" s="788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  <c r="AP7" s="231"/>
      <c r="AQ7" s="231"/>
      <c r="AR7" s="231"/>
      <c r="AS7" s="231"/>
      <c r="AT7" s="231"/>
      <c r="AU7" s="231"/>
      <c r="AV7" s="231"/>
    </row>
    <row r="8" spans="1:56" x14ac:dyDescent="0.2">
      <c r="A8" s="810"/>
      <c r="B8" s="782"/>
      <c r="C8" s="785"/>
      <c r="D8" s="792"/>
      <c r="E8" s="785" t="s">
        <v>52</v>
      </c>
      <c r="F8" s="785" t="str">
        <f>"pagato anni precedenti "&amp;M6</f>
        <v>pagato anni precedenti 2020</v>
      </c>
      <c r="G8" s="785" t="str">
        <f>"pagato "
&amp;M6</f>
        <v>pagato 2020</v>
      </c>
      <c r="H8" s="785" t="s">
        <v>26</v>
      </c>
      <c r="I8" s="789" t="s">
        <v>56</v>
      </c>
      <c r="S8" s="808" t="s">
        <v>59</v>
      </c>
      <c r="T8" s="808"/>
      <c r="U8" s="808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  <c r="AU8" s="231"/>
      <c r="AV8" s="231"/>
      <c r="AX8" s="812" t="s">
        <v>181</v>
      </c>
    </row>
    <row r="9" spans="1:56" ht="27.75" customHeight="1" thickBot="1" x14ac:dyDescent="0.25">
      <c r="A9" s="811"/>
      <c r="B9" s="783"/>
      <c r="C9" s="786"/>
      <c r="D9" s="793"/>
      <c r="E9" s="786"/>
      <c r="F9" s="786"/>
      <c r="G9" s="786"/>
      <c r="H9" s="786"/>
      <c r="I9" s="790"/>
      <c r="Q9" s="185" t="s">
        <v>57</v>
      </c>
      <c r="R9" s="185" t="s">
        <v>58</v>
      </c>
      <c r="S9" s="232" t="s">
        <v>45</v>
      </c>
      <c r="T9" s="232" t="s">
        <v>68</v>
      </c>
      <c r="U9" s="232" t="s">
        <v>69</v>
      </c>
      <c r="V9" s="232" t="s">
        <v>70</v>
      </c>
      <c r="W9" s="232" t="s">
        <v>71</v>
      </c>
      <c r="X9" s="232" t="s">
        <v>72</v>
      </c>
      <c r="Y9" s="232" t="s">
        <v>73</v>
      </c>
      <c r="Z9" s="232" t="s">
        <v>74</v>
      </c>
      <c r="AA9" s="232" t="s">
        <v>75</v>
      </c>
      <c r="AB9" s="232" t="s">
        <v>76</v>
      </c>
      <c r="AC9" s="232" t="s">
        <v>77</v>
      </c>
      <c r="AD9" s="232" t="s">
        <v>78</v>
      </c>
      <c r="AE9" s="232" t="s">
        <v>79</v>
      </c>
      <c r="AF9" s="232" t="s">
        <v>80</v>
      </c>
      <c r="AG9" s="232" t="s">
        <v>81</v>
      </c>
      <c r="AH9" s="232" t="s">
        <v>82</v>
      </c>
      <c r="AI9" s="232" t="s">
        <v>83</v>
      </c>
      <c r="AJ9" s="232" t="s">
        <v>84</v>
      </c>
      <c r="AK9" s="232" t="s">
        <v>85</v>
      </c>
      <c r="AL9" s="232" t="s">
        <v>86</v>
      </c>
      <c r="AM9" s="232" t="s">
        <v>87</v>
      </c>
      <c r="AN9" s="232" t="s">
        <v>88</v>
      </c>
      <c r="AO9" s="232" t="s">
        <v>89</v>
      </c>
      <c r="AP9" s="232" t="s">
        <v>90</v>
      </c>
      <c r="AQ9" s="232" t="s">
        <v>91</v>
      </c>
      <c r="AR9" s="232" t="s">
        <v>110</v>
      </c>
      <c r="AS9" s="232" t="s">
        <v>111</v>
      </c>
      <c r="AT9" s="232" t="s">
        <v>112</v>
      </c>
      <c r="AU9" s="232" t="s">
        <v>113</v>
      </c>
      <c r="AV9" s="232" t="s">
        <v>114</v>
      </c>
      <c r="AW9" s="232"/>
      <c r="AX9" s="812"/>
      <c r="AY9" s="194" t="str">
        <f>BIL.PREV.!F5</f>
        <v>uu30</v>
      </c>
      <c r="AZ9" s="162" t="str">
        <f>BIL.PREV.!G5</f>
        <v>Quote Associative</v>
      </c>
      <c r="BA9" s="141" t="s">
        <v>148</v>
      </c>
      <c r="BB9" t="str">
        <f>CONCATENATE(AY9,BA9,AZ9)</f>
        <v>uu30 - Quote Associative</v>
      </c>
      <c r="BC9"/>
    </row>
    <row r="10" spans="1:56" ht="12.95" customHeight="1" thickTop="1" x14ac:dyDescent="0.2">
      <c r="A10" s="187">
        <f>IF(E10&gt;0.01,1,"")</f>
        <v>1</v>
      </c>
      <c r="B10" s="233" t="s">
        <v>374</v>
      </c>
      <c r="C10" s="196">
        <v>2018</v>
      </c>
      <c r="D10" s="189" t="s">
        <v>87</v>
      </c>
      <c r="E10" s="198">
        <v>552.05999999999995</v>
      </c>
      <c r="F10" s="197"/>
      <c r="G10" s="198">
        <v>552.05999999999995</v>
      </c>
      <c r="H10" s="197"/>
      <c r="I10" s="234" t="str">
        <f t="shared" ref="I10:I39" si="0">IF(K10&gt;0.001,K10,"")</f>
        <v/>
      </c>
      <c r="K10" s="192">
        <f t="shared" ref="K10:K39" si="1">E10-F10-G10-H10</f>
        <v>0</v>
      </c>
      <c r="Q10" s="142" t="str">
        <f t="shared" ref="Q10:Q39" si="2">IF($C10=$M$6,$I10,"")</f>
        <v/>
      </c>
      <c r="R10" s="142" t="str">
        <f t="shared" ref="R10:R39" si="3">IF($C10=$M$6,"",IF($C10="","",IF($C10&lt;$M$6,$I10)))</f>
        <v/>
      </c>
      <c r="S10" s="142">
        <f t="shared" ref="S10:S36" si="4">SUMIF($D10,S$9,$Q10)</f>
        <v>0</v>
      </c>
      <c r="T10" s="142">
        <f t="shared" ref="T10:AQ18" si="5">SUMIF($D10,T$9,$Q10)</f>
        <v>0</v>
      </c>
      <c r="U10" s="142">
        <f t="shared" si="5"/>
        <v>0</v>
      </c>
      <c r="V10" s="142">
        <f t="shared" si="5"/>
        <v>0</v>
      </c>
      <c r="W10" s="142">
        <f t="shared" si="5"/>
        <v>0</v>
      </c>
      <c r="X10" s="142">
        <f t="shared" si="5"/>
        <v>0</v>
      </c>
      <c r="Y10" s="142">
        <f t="shared" si="5"/>
        <v>0</v>
      </c>
      <c r="Z10" s="142">
        <f t="shared" si="5"/>
        <v>0</v>
      </c>
      <c r="AA10" s="142">
        <f t="shared" si="5"/>
        <v>0</v>
      </c>
      <c r="AB10" s="142">
        <f t="shared" si="5"/>
        <v>0</v>
      </c>
      <c r="AC10" s="142">
        <f t="shared" si="5"/>
        <v>0</v>
      </c>
      <c r="AD10" s="142">
        <f t="shared" si="5"/>
        <v>0</v>
      </c>
      <c r="AE10" s="142">
        <f t="shared" si="5"/>
        <v>0</v>
      </c>
      <c r="AF10" s="142">
        <f t="shared" si="5"/>
        <v>0</v>
      </c>
      <c r="AG10" s="142">
        <f t="shared" si="5"/>
        <v>0</v>
      </c>
      <c r="AH10" s="142">
        <f t="shared" si="5"/>
        <v>0</v>
      </c>
      <c r="AI10" s="142">
        <f t="shared" si="5"/>
        <v>0</v>
      </c>
      <c r="AJ10" s="142">
        <f t="shared" si="5"/>
        <v>0</v>
      </c>
      <c r="AK10" s="142">
        <f t="shared" si="5"/>
        <v>0</v>
      </c>
      <c r="AL10" s="142">
        <f t="shared" si="5"/>
        <v>0</v>
      </c>
      <c r="AM10" s="142">
        <f t="shared" si="5"/>
        <v>0</v>
      </c>
      <c r="AN10" s="142">
        <f t="shared" si="5"/>
        <v>0</v>
      </c>
      <c r="AO10" s="142">
        <f t="shared" si="5"/>
        <v>0</v>
      </c>
      <c r="AP10" s="142">
        <f t="shared" si="5"/>
        <v>0</v>
      </c>
      <c r="AQ10" s="142">
        <f t="shared" si="5"/>
        <v>0</v>
      </c>
      <c r="AR10" s="142">
        <f t="shared" ref="AR10:AV18" si="6">SUMIF($D10,AR$9,$Q10)</f>
        <v>0</v>
      </c>
      <c r="AS10" s="142">
        <f t="shared" si="6"/>
        <v>0</v>
      </c>
      <c r="AT10" s="142">
        <f t="shared" si="6"/>
        <v>0</v>
      </c>
      <c r="AU10" s="142">
        <f t="shared" si="6"/>
        <v>0</v>
      </c>
      <c r="AV10" s="142">
        <f t="shared" si="6"/>
        <v>0</v>
      </c>
      <c r="AX10" s="193"/>
      <c r="AY10" s="194" t="str">
        <f>BIL.PREV.!F6</f>
        <v>uu31</v>
      </c>
      <c r="AZ10" s="162" t="str">
        <f>BIL.PREV.!G6</f>
        <v>Spese trasferte e rimborsi ad organi istituzionali</v>
      </c>
      <c r="BA10" s="141" t="s">
        <v>148</v>
      </c>
      <c r="BB10" t="str">
        <f>CONCATENATE(AY10,BA10,AZ10)</f>
        <v>uu31 - Spese trasferte e rimborsi ad organi istituzionali</v>
      </c>
      <c r="BC10" t="str">
        <f>LEFT($AX10,4)</f>
        <v/>
      </c>
      <c r="BD10"/>
    </row>
    <row r="11" spans="1:56" ht="12.95" customHeight="1" x14ac:dyDescent="0.2">
      <c r="A11" s="187">
        <f>IF(E11&gt;0.01,A10+1,"")</f>
        <v>2</v>
      </c>
      <c r="B11" s="233" t="s">
        <v>375</v>
      </c>
      <c r="C11" s="196">
        <v>2018</v>
      </c>
      <c r="D11" s="189" t="s">
        <v>88</v>
      </c>
      <c r="E11" s="198">
        <v>162.15</v>
      </c>
      <c r="F11" s="198"/>
      <c r="G11" s="198">
        <v>162.15</v>
      </c>
      <c r="H11" s="198"/>
      <c r="I11" s="199" t="str">
        <f t="shared" si="0"/>
        <v/>
      </c>
      <c r="J11" s="142" t="s">
        <v>45</v>
      </c>
      <c r="K11" s="192">
        <f t="shared" si="1"/>
        <v>0</v>
      </c>
      <c r="Q11" s="142" t="str">
        <f t="shared" si="2"/>
        <v/>
      </c>
      <c r="R11" s="142" t="str">
        <f t="shared" si="3"/>
        <v/>
      </c>
      <c r="S11" s="142">
        <f t="shared" si="4"/>
        <v>0</v>
      </c>
      <c r="T11" s="142">
        <f t="shared" si="5"/>
        <v>0</v>
      </c>
      <c r="U11" s="142">
        <f t="shared" si="5"/>
        <v>0</v>
      </c>
      <c r="V11" s="142">
        <f t="shared" si="5"/>
        <v>0</v>
      </c>
      <c r="W11" s="142">
        <f t="shared" si="5"/>
        <v>0</v>
      </c>
      <c r="X11" s="142">
        <f t="shared" si="5"/>
        <v>0</v>
      </c>
      <c r="Y11" s="142">
        <f t="shared" si="5"/>
        <v>0</v>
      </c>
      <c r="Z11" s="142">
        <f t="shared" si="5"/>
        <v>0</v>
      </c>
      <c r="AA11" s="142">
        <f t="shared" si="5"/>
        <v>0</v>
      </c>
      <c r="AB11" s="142">
        <f t="shared" si="5"/>
        <v>0</v>
      </c>
      <c r="AC11" s="142">
        <f t="shared" si="5"/>
        <v>0</v>
      </c>
      <c r="AD11" s="142">
        <f t="shared" si="5"/>
        <v>0</v>
      </c>
      <c r="AE11" s="142">
        <f t="shared" si="5"/>
        <v>0</v>
      </c>
      <c r="AF11" s="142">
        <f t="shared" si="5"/>
        <v>0</v>
      </c>
      <c r="AG11" s="142">
        <f t="shared" si="5"/>
        <v>0</v>
      </c>
      <c r="AH11" s="142">
        <f t="shared" si="5"/>
        <v>0</v>
      </c>
      <c r="AI11" s="142">
        <f t="shared" si="5"/>
        <v>0</v>
      </c>
      <c r="AJ11" s="142">
        <f t="shared" si="5"/>
        <v>0</v>
      </c>
      <c r="AK11" s="142">
        <f t="shared" si="5"/>
        <v>0</v>
      </c>
      <c r="AL11" s="142">
        <f t="shared" si="5"/>
        <v>0</v>
      </c>
      <c r="AM11" s="142">
        <f t="shared" si="5"/>
        <v>0</v>
      </c>
      <c r="AN11" s="142">
        <f t="shared" si="5"/>
        <v>0</v>
      </c>
      <c r="AO11" s="142">
        <f t="shared" si="5"/>
        <v>0</v>
      </c>
      <c r="AP11" s="142">
        <f t="shared" si="5"/>
        <v>0</v>
      </c>
      <c r="AQ11" s="142">
        <f t="shared" si="5"/>
        <v>0</v>
      </c>
      <c r="AR11" s="142">
        <f t="shared" si="6"/>
        <v>0</v>
      </c>
      <c r="AS11" s="142">
        <f t="shared" si="6"/>
        <v>0</v>
      </c>
      <c r="AT11" s="142">
        <f t="shared" si="6"/>
        <v>0</v>
      </c>
      <c r="AU11" s="142">
        <f t="shared" si="6"/>
        <v>0</v>
      </c>
      <c r="AV11" s="142">
        <f t="shared" si="6"/>
        <v>0</v>
      </c>
      <c r="AX11" s="193"/>
      <c r="AY11" s="194" t="str">
        <f>BIL.PREV.!F7</f>
        <v>uu32</v>
      </c>
      <c r="AZ11" s="162" t="str">
        <f>BIL.PREV.!G7</f>
        <v xml:space="preserve">Spese x attività Avis giovani -organ.e partec.convegni-seminari- attività di formazione </v>
      </c>
      <c r="BA11" s="141" t="s">
        <v>148</v>
      </c>
      <c r="BB11" t="str">
        <f t="shared" ref="BB11:BB38" si="7">CONCATENATE(AY11,BA11,AZ11)</f>
        <v xml:space="preserve">uu32 - Spese x attività Avis giovani -organ.e partec.convegni-seminari- attività di formazione </v>
      </c>
      <c r="BC11" t="str">
        <f t="shared" ref="BC11:BC39" si="8">LEFT($AX11,4)</f>
        <v/>
      </c>
    </row>
    <row r="12" spans="1:56" ht="12.95" customHeight="1" x14ac:dyDescent="0.2">
      <c r="A12" s="187">
        <f t="shared" ref="A12:A39" si="9">IF(E12&gt;0.01,A11+1,"")</f>
        <v>3</v>
      </c>
      <c r="B12" s="233" t="s">
        <v>386</v>
      </c>
      <c r="C12" s="196">
        <v>2019</v>
      </c>
      <c r="D12" s="189" t="s">
        <v>89</v>
      </c>
      <c r="E12" s="197">
        <v>909.09</v>
      </c>
      <c r="F12" s="198"/>
      <c r="G12" s="198"/>
      <c r="H12" s="198"/>
      <c r="I12" s="199">
        <f t="shared" si="0"/>
        <v>909.09</v>
      </c>
      <c r="J12" s="142" t="s">
        <v>68</v>
      </c>
      <c r="K12" s="192">
        <f t="shared" si="1"/>
        <v>909.09</v>
      </c>
      <c r="Q12" s="142" t="str">
        <f t="shared" si="2"/>
        <v/>
      </c>
      <c r="R12" s="142">
        <f t="shared" si="3"/>
        <v>909.09</v>
      </c>
      <c r="S12" s="142">
        <f t="shared" si="4"/>
        <v>0</v>
      </c>
      <c r="T12" s="142">
        <f t="shared" si="5"/>
        <v>0</v>
      </c>
      <c r="U12" s="142">
        <f t="shared" si="5"/>
        <v>0</v>
      </c>
      <c r="V12" s="142">
        <f t="shared" si="5"/>
        <v>0</v>
      </c>
      <c r="W12" s="142">
        <f t="shared" si="5"/>
        <v>0</v>
      </c>
      <c r="X12" s="142">
        <f t="shared" si="5"/>
        <v>0</v>
      </c>
      <c r="Y12" s="142">
        <f t="shared" si="5"/>
        <v>0</v>
      </c>
      <c r="Z12" s="142">
        <f t="shared" si="5"/>
        <v>0</v>
      </c>
      <c r="AA12" s="142">
        <f t="shared" si="5"/>
        <v>0</v>
      </c>
      <c r="AB12" s="142">
        <f t="shared" si="5"/>
        <v>0</v>
      </c>
      <c r="AC12" s="142">
        <f t="shared" si="5"/>
        <v>0</v>
      </c>
      <c r="AD12" s="142">
        <f t="shared" si="5"/>
        <v>0</v>
      </c>
      <c r="AE12" s="142">
        <f t="shared" si="5"/>
        <v>0</v>
      </c>
      <c r="AF12" s="142">
        <f t="shared" si="5"/>
        <v>0</v>
      </c>
      <c r="AG12" s="142">
        <f t="shared" si="5"/>
        <v>0</v>
      </c>
      <c r="AH12" s="142">
        <f t="shared" si="5"/>
        <v>0</v>
      </c>
      <c r="AI12" s="142">
        <f t="shared" si="5"/>
        <v>0</v>
      </c>
      <c r="AJ12" s="142">
        <f t="shared" si="5"/>
        <v>0</v>
      </c>
      <c r="AK12" s="142">
        <f t="shared" si="5"/>
        <v>0</v>
      </c>
      <c r="AL12" s="142">
        <f t="shared" si="5"/>
        <v>0</v>
      </c>
      <c r="AM12" s="142">
        <f t="shared" si="5"/>
        <v>0</v>
      </c>
      <c r="AN12" s="142">
        <f t="shared" si="5"/>
        <v>0</v>
      </c>
      <c r="AO12" s="142">
        <f t="shared" si="5"/>
        <v>0</v>
      </c>
      <c r="AP12" s="142">
        <f t="shared" si="5"/>
        <v>0</v>
      </c>
      <c r="AQ12" s="142">
        <f t="shared" si="5"/>
        <v>0</v>
      </c>
      <c r="AR12" s="142">
        <f t="shared" si="6"/>
        <v>0</v>
      </c>
      <c r="AS12" s="142">
        <f t="shared" si="6"/>
        <v>0</v>
      </c>
      <c r="AT12" s="142">
        <f t="shared" si="6"/>
        <v>0</v>
      </c>
      <c r="AU12" s="142">
        <f t="shared" si="6"/>
        <v>0</v>
      </c>
      <c r="AV12" s="142">
        <f t="shared" si="6"/>
        <v>0</v>
      </c>
      <c r="AX12" s="193"/>
      <c r="AY12" s="194" t="str">
        <f>BIL.PREV.!F8</f>
        <v>uu33</v>
      </c>
      <c r="AZ12" s="162" t="str">
        <f>BIL.PREV.!G8</f>
        <v>Spese finalità cinque per mille</v>
      </c>
      <c r="BA12" s="141" t="s">
        <v>148</v>
      </c>
      <c r="BB12" t="str">
        <f t="shared" si="7"/>
        <v>uu33 - Spese finalità cinque per mille</v>
      </c>
      <c r="BC12" t="str">
        <f t="shared" si="8"/>
        <v/>
      </c>
    </row>
    <row r="13" spans="1:56" ht="12.95" customHeight="1" x14ac:dyDescent="0.2">
      <c r="A13" s="187">
        <f t="shared" si="9"/>
        <v>4</v>
      </c>
      <c r="B13" s="188" t="s">
        <v>376</v>
      </c>
      <c r="C13" s="196">
        <v>2018</v>
      </c>
      <c r="D13" s="189" t="s">
        <v>68</v>
      </c>
      <c r="E13" s="198">
        <v>183.22</v>
      </c>
      <c r="F13" s="198"/>
      <c r="G13" s="198">
        <v>183.22</v>
      </c>
      <c r="H13" s="198"/>
      <c r="I13" s="199" t="str">
        <f t="shared" si="0"/>
        <v/>
      </c>
      <c r="J13" s="142" t="s">
        <v>69</v>
      </c>
      <c r="K13" s="192">
        <f t="shared" si="1"/>
        <v>0</v>
      </c>
      <c r="Q13" s="142" t="str">
        <f t="shared" si="2"/>
        <v/>
      </c>
      <c r="R13" s="142" t="str">
        <f t="shared" si="3"/>
        <v/>
      </c>
      <c r="S13" s="142">
        <f t="shared" si="4"/>
        <v>0</v>
      </c>
      <c r="T13" s="142">
        <f t="shared" si="5"/>
        <v>0</v>
      </c>
      <c r="U13" s="142">
        <f t="shared" si="5"/>
        <v>0</v>
      </c>
      <c r="V13" s="142">
        <f t="shared" si="5"/>
        <v>0</v>
      </c>
      <c r="W13" s="142">
        <f t="shared" si="5"/>
        <v>0</v>
      </c>
      <c r="X13" s="142">
        <f t="shared" si="5"/>
        <v>0</v>
      </c>
      <c r="Y13" s="142">
        <f t="shared" si="5"/>
        <v>0</v>
      </c>
      <c r="Z13" s="142">
        <f t="shared" si="5"/>
        <v>0</v>
      </c>
      <c r="AA13" s="142">
        <f t="shared" si="5"/>
        <v>0</v>
      </c>
      <c r="AB13" s="142">
        <f t="shared" si="5"/>
        <v>0</v>
      </c>
      <c r="AC13" s="142">
        <f t="shared" si="5"/>
        <v>0</v>
      </c>
      <c r="AD13" s="142">
        <f t="shared" si="5"/>
        <v>0</v>
      </c>
      <c r="AE13" s="142">
        <f t="shared" si="5"/>
        <v>0</v>
      </c>
      <c r="AF13" s="142">
        <f t="shared" si="5"/>
        <v>0</v>
      </c>
      <c r="AG13" s="142">
        <f t="shared" si="5"/>
        <v>0</v>
      </c>
      <c r="AH13" s="142">
        <f t="shared" si="5"/>
        <v>0</v>
      </c>
      <c r="AI13" s="142">
        <f t="shared" si="5"/>
        <v>0</v>
      </c>
      <c r="AJ13" s="142">
        <f t="shared" si="5"/>
        <v>0</v>
      </c>
      <c r="AK13" s="142">
        <f t="shared" si="5"/>
        <v>0</v>
      </c>
      <c r="AL13" s="142">
        <f t="shared" si="5"/>
        <v>0</v>
      </c>
      <c r="AM13" s="142">
        <f t="shared" si="5"/>
        <v>0</v>
      </c>
      <c r="AN13" s="142">
        <f t="shared" si="5"/>
        <v>0</v>
      </c>
      <c r="AO13" s="142">
        <f t="shared" si="5"/>
        <v>0</v>
      </c>
      <c r="AP13" s="142">
        <f t="shared" si="5"/>
        <v>0</v>
      </c>
      <c r="AQ13" s="142">
        <f t="shared" si="5"/>
        <v>0</v>
      </c>
      <c r="AR13" s="142">
        <f t="shared" si="6"/>
        <v>0</v>
      </c>
      <c r="AS13" s="142">
        <f t="shared" si="6"/>
        <v>0</v>
      </c>
      <c r="AT13" s="142">
        <f t="shared" si="6"/>
        <v>0</v>
      </c>
      <c r="AU13" s="142">
        <f t="shared" si="6"/>
        <v>0</v>
      </c>
      <c r="AV13" s="142">
        <f t="shared" si="6"/>
        <v>0</v>
      </c>
      <c r="AX13" s="193"/>
      <c r="AY13" s="194" t="str">
        <f>BIL.PREV.!F9</f>
        <v>uu34</v>
      </c>
      <c r="AZ13" s="162" t="str">
        <f>BIL.PREV.!G9</f>
        <v xml:space="preserve">Spese per pubblicità e promozione eventi </v>
      </c>
      <c r="BA13" s="141" t="s">
        <v>148</v>
      </c>
      <c r="BB13" t="str">
        <f t="shared" si="7"/>
        <v xml:space="preserve">uu34 - Spese per pubblicità e promozione eventi </v>
      </c>
      <c r="BC13" t="str">
        <f t="shared" si="8"/>
        <v/>
      </c>
    </row>
    <row r="14" spans="1:56" ht="12.95" customHeight="1" x14ac:dyDescent="0.2">
      <c r="A14" s="187">
        <f t="shared" si="9"/>
        <v>5</v>
      </c>
      <c r="B14" s="188" t="s">
        <v>377</v>
      </c>
      <c r="C14" s="196">
        <v>2018</v>
      </c>
      <c r="D14" s="189" t="s">
        <v>68</v>
      </c>
      <c r="E14" s="198">
        <v>338.8</v>
      </c>
      <c r="F14" s="198"/>
      <c r="G14" s="198">
        <v>338.8</v>
      </c>
      <c r="H14" s="198"/>
      <c r="I14" s="199" t="str">
        <f t="shared" si="0"/>
        <v/>
      </c>
      <c r="J14" s="142" t="s">
        <v>70</v>
      </c>
      <c r="K14" s="192">
        <f t="shared" si="1"/>
        <v>0</v>
      </c>
      <c r="Q14" s="142" t="str">
        <f t="shared" si="2"/>
        <v/>
      </c>
      <c r="R14" s="142" t="str">
        <f t="shared" si="3"/>
        <v/>
      </c>
      <c r="S14" s="142">
        <f t="shared" si="4"/>
        <v>0</v>
      </c>
      <c r="T14" s="142">
        <f t="shared" si="5"/>
        <v>0</v>
      </c>
      <c r="U14" s="142">
        <f t="shared" si="5"/>
        <v>0</v>
      </c>
      <c r="V14" s="142">
        <f t="shared" si="5"/>
        <v>0</v>
      </c>
      <c r="W14" s="142">
        <f t="shared" si="5"/>
        <v>0</v>
      </c>
      <c r="X14" s="142">
        <f t="shared" si="5"/>
        <v>0</v>
      </c>
      <c r="Y14" s="142">
        <f t="shared" si="5"/>
        <v>0</v>
      </c>
      <c r="Z14" s="142">
        <f t="shared" si="5"/>
        <v>0</v>
      </c>
      <c r="AA14" s="142">
        <f t="shared" si="5"/>
        <v>0</v>
      </c>
      <c r="AB14" s="142">
        <f t="shared" si="5"/>
        <v>0</v>
      </c>
      <c r="AC14" s="142">
        <f t="shared" si="5"/>
        <v>0</v>
      </c>
      <c r="AD14" s="142">
        <f t="shared" si="5"/>
        <v>0</v>
      </c>
      <c r="AE14" s="142">
        <f t="shared" si="5"/>
        <v>0</v>
      </c>
      <c r="AF14" s="142">
        <f t="shared" si="5"/>
        <v>0</v>
      </c>
      <c r="AG14" s="142">
        <f t="shared" si="5"/>
        <v>0</v>
      </c>
      <c r="AH14" s="142">
        <f t="shared" si="5"/>
        <v>0</v>
      </c>
      <c r="AI14" s="142">
        <f t="shared" si="5"/>
        <v>0</v>
      </c>
      <c r="AJ14" s="142">
        <f t="shared" si="5"/>
        <v>0</v>
      </c>
      <c r="AK14" s="142">
        <f t="shared" si="5"/>
        <v>0</v>
      </c>
      <c r="AL14" s="142">
        <f t="shared" si="5"/>
        <v>0</v>
      </c>
      <c r="AM14" s="142">
        <f t="shared" si="5"/>
        <v>0</v>
      </c>
      <c r="AN14" s="142">
        <f t="shared" si="5"/>
        <v>0</v>
      </c>
      <c r="AO14" s="142">
        <f t="shared" si="5"/>
        <v>0</v>
      </c>
      <c r="AP14" s="142">
        <f t="shared" si="5"/>
        <v>0</v>
      </c>
      <c r="AQ14" s="142">
        <f t="shared" si="5"/>
        <v>0</v>
      </c>
      <c r="AR14" s="142">
        <f t="shared" si="6"/>
        <v>0</v>
      </c>
      <c r="AS14" s="142">
        <f t="shared" si="6"/>
        <v>0</v>
      </c>
      <c r="AT14" s="142">
        <f t="shared" si="6"/>
        <v>0</v>
      </c>
      <c r="AU14" s="142">
        <f t="shared" si="6"/>
        <v>0</v>
      </c>
      <c r="AV14" s="142">
        <f t="shared" si="6"/>
        <v>0</v>
      </c>
      <c r="AX14" s="193"/>
      <c r="AY14" s="194" t="str">
        <f>BIL.PREV.!F10</f>
        <v>uu35</v>
      </c>
      <c r="AZ14" s="162" t="str">
        <f>BIL.PREV.!G10</f>
        <v xml:space="preserve">Spese organizzazione Assemblea ed eventi </v>
      </c>
      <c r="BA14" s="141" t="s">
        <v>148</v>
      </c>
      <c r="BB14" t="str">
        <f t="shared" si="7"/>
        <v xml:space="preserve">uu35 - Spese organizzazione Assemblea ed eventi </v>
      </c>
      <c r="BC14" t="str">
        <f t="shared" si="8"/>
        <v/>
      </c>
    </row>
    <row r="15" spans="1:56" ht="12.95" customHeight="1" x14ac:dyDescent="0.2">
      <c r="A15" s="187">
        <f t="shared" si="9"/>
        <v>6</v>
      </c>
      <c r="B15" s="188" t="s">
        <v>378</v>
      </c>
      <c r="C15" s="196">
        <v>2018</v>
      </c>
      <c r="D15" s="189" t="s">
        <v>75</v>
      </c>
      <c r="E15" s="198">
        <v>421</v>
      </c>
      <c r="F15" s="198"/>
      <c r="G15" s="198">
        <v>421</v>
      </c>
      <c r="H15" s="198"/>
      <c r="I15" s="199" t="str">
        <f t="shared" si="0"/>
        <v/>
      </c>
      <c r="J15" s="142" t="s">
        <v>71</v>
      </c>
      <c r="K15" s="192">
        <f t="shared" si="1"/>
        <v>0</v>
      </c>
      <c r="Q15" s="142" t="str">
        <f t="shared" si="2"/>
        <v/>
      </c>
      <c r="R15" s="142" t="str">
        <f t="shared" si="3"/>
        <v/>
      </c>
      <c r="S15" s="142">
        <f t="shared" si="4"/>
        <v>0</v>
      </c>
      <c r="T15" s="142">
        <f t="shared" si="5"/>
        <v>0</v>
      </c>
      <c r="U15" s="142">
        <f t="shared" si="5"/>
        <v>0</v>
      </c>
      <c r="V15" s="142">
        <f t="shared" si="5"/>
        <v>0</v>
      </c>
      <c r="W15" s="142">
        <f t="shared" si="5"/>
        <v>0</v>
      </c>
      <c r="X15" s="142">
        <f t="shared" si="5"/>
        <v>0</v>
      </c>
      <c r="Y15" s="142">
        <f t="shared" si="5"/>
        <v>0</v>
      </c>
      <c r="Z15" s="142">
        <f t="shared" si="5"/>
        <v>0</v>
      </c>
      <c r="AA15" s="142">
        <f t="shared" si="5"/>
        <v>0</v>
      </c>
      <c r="AB15" s="142">
        <f t="shared" si="5"/>
        <v>0</v>
      </c>
      <c r="AC15" s="142">
        <f t="shared" si="5"/>
        <v>0</v>
      </c>
      <c r="AD15" s="142">
        <f t="shared" si="5"/>
        <v>0</v>
      </c>
      <c r="AE15" s="142">
        <f t="shared" si="5"/>
        <v>0</v>
      </c>
      <c r="AF15" s="142">
        <f t="shared" si="5"/>
        <v>0</v>
      </c>
      <c r="AG15" s="142">
        <f t="shared" si="5"/>
        <v>0</v>
      </c>
      <c r="AH15" s="142">
        <f t="shared" si="5"/>
        <v>0</v>
      </c>
      <c r="AI15" s="142">
        <f t="shared" si="5"/>
        <v>0</v>
      </c>
      <c r="AJ15" s="142">
        <f t="shared" si="5"/>
        <v>0</v>
      </c>
      <c r="AK15" s="142">
        <f t="shared" si="5"/>
        <v>0</v>
      </c>
      <c r="AL15" s="142">
        <f t="shared" si="5"/>
        <v>0</v>
      </c>
      <c r="AM15" s="142">
        <f t="shared" si="5"/>
        <v>0</v>
      </c>
      <c r="AN15" s="142">
        <f t="shared" si="5"/>
        <v>0</v>
      </c>
      <c r="AO15" s="142">
        <f t="shared" si="5"/>
        <v>0</v>
      </c>
      <c r="AP15" s="142">
        <f t="shared" si="5"/>
        <v>0</v>
      </c>
      <c r="AQ15" s="142">
        <f t="shared" si="5"/>
        <v>0</v>
      </c>
      <c r="AR15" s="142">
        <f t="shared" si="6"/>
        <v>0</v>
      </c>
      <c r="AS15" s="142">
        <f t="shared" si="6"/>
        <v>0</v>
      </c>
      <c r="AT15" s="142">
        <f t="shared" si="6"/>
        <v>0</v>
      </c>
      <c r="AU15" s="142">
        <f t="shared" si="6"/>
        <v>0</v>
      </c>
      <c r="AV15" s="142">
        <f t="shared" si="6"/>
        <v>0</v>
      </c>
      <c r="AX15" s="193"/>
      <c r="AY15" s="194" t="str">
        <f>BIL.PREV.!F11</f>
        <v>uu36</v>
      </c>
      <c r="AZ15" s="162" t="str">
        <f>BIL.PREV.!G11</f>
        <v>Spese funzionamento segreteria-consulenza e collaborazioni professionali</v>
      </c>
      <c r="BA15" s="141" t="s">
        <v>148</v>
      </c>
      <c r="BB15" t="str">
        <f t="shared" si="7"/>
        <v>uu36 - Spese funzionamento segreteria-consulenza e collaborazioni professionali</v>
      </c>
      <c r="BC15" t="str">
        <f t="shared" si="8"/>
        <v/>
      </c>
    </row>
    <row r="16" spans="1:56" ht="12.95" customHeight="1" x14ac:dyDescent="0.2">
      <c r="A16" s="187">
        <f t="shared" si="9"/>
        <v>7</v>
      </c>
      <c r="B16" s="188" t="s">
        <v>379</v>
      </c>
      <c r="C16" s="196">
        <v>2018</v>
      </c>
      <c r="D16" s="189" t="s">
        <v>83</v>
      </c>
      <c r="E16" s="198">
        <v>41.76</v>
      </c>
      <c r="F16" s="198"/>
      <c r="G16" s="198">
        <v>41.76</v>
      </c>
      <c r="H16" s="198"/>
      <c r="I16" s="199" t="str">
        <f t="shared" si="0"/>
        <v/>
      </c>
      <c r="J16" s="142" t="s">
        <v>72</v>
      </c>
      <c r="K16" s="192">
        <f t="shared" si="1"/>
        <v>0</v>
      </c>
      <c r="Q16" s="142" t="str">
        <f t="shared" si="2"/>
        <v/>
      </c>
      <c r="R16" s="142" t="str">
        <f t="shared" si="3"/>
        <v/>
      </c>
      <c r="S16" s="142">
        <f t="shared" si="4"/>
        <v>0</v>
      </c>
      <c r="T16" s="142">
        <f t="shared" si="5"/>
        <v>0</v>
      </c>
      <c r="U16" s="142">
        <f t="shared" si="5"/>
        <v>0</v>
      </c>
      <c r="V16" s="142">
        <f t="shared" si="5"/>
        <v>0</v>
      </c>
      <c r="W16" s="142">
        <f t="shared" si="5"/>
        <v>0</v>
      </c>
      <c r="X16" s="142">
        <f t="shared" si="5"/>
        <v>0</v>
      </c>
      <c r="Y16" s="142">
        <f t="shared" si="5"/>
        <v>0</v>
      </c>
      <c r="Z16" s="142">
        <f t="shared" si="5"/>
        <v>0</v>
      </c>
      <c r="AA16" s="142">
        <f t="shared" si="5"/>
        <v>0</v>
      </c>
      <c r="AB16" s="142">
        <f t="shared" si="5"/>
        <v>0</v>
      </c>
      <c r="AC16" s="142">
        <f t="shared" si="5"/>
        <v>0</v>
      </c>
      <c r="AD16" s="142">
        <f t="shared" si="5"/>
        <v>0</v>
      </c>
      <c r="AE16" s="142">
        <f t="shared" si="5"/>
        <v>0</v>
      </c>
      <c r="AF16" s="142">
        <f t="shared" si="5"/>
        <v>0</v>
      </c>
      <c r="AG16" s="142">
        <f t="shared" si="5"/>
        <v>0</v>
      </c>
      <c r="AH16" s="142">
        <f t="shared" si="5"/>
        <v>0</v>
      </c>
      <c r="AI16" s="142">
        <f t="shared" si="5"/>
        <v>0</v>
      </c>
      <c r="AJ16" s="142">
        <f t="shared" si="5"/>
        <v>0</v>
      </c>
      <c r="AK16" s="142">
        <f t="shared" si="5"/>
        <v>0</v>
      </c>
      <c r="AL16" s="142">
        <f t="shared" si="5"/>
        <v>0</v>
      </c>
      <c r="AM16" s="142">
        <f t="shared" si="5"/>
        <v>0</v>
      </c>
      <c r="AN16" s="142">
        <f t="shared" si="5"/>
        <v>0</v>
      </c>
      <c r="AO16" s="142">
        <f t="shared" si="5"/>
        <v>0</v>
      </c>
      <c r="AP16" s="142">
        <f t="shared" si="5"/>
        <v>0</v>
      </c>
      <c r="AQ16" s="142">
        <f t="shared" si="5"/>
        <v>0</v>
      </c>
      <c r="AR16" s="142">
        <f t="shared" si="6"/>
        <v>0</v>
      </c>
      <c r="AS16" s="142">
        <f t="shared" si="6"/>
        <v>0</v>
      </c>
      <c r="AT16" s="142">
        <f t="shared" si="6"/>
        <v>0</v>
      </c>
      <c r="AU16" s="142">
        <f t="shared" si="6"/>
        <v>0</v>
      </c>
      <c r="AV16" s="142">
        <f t="shared" si="6"/>
        <v>0</v>
      </c>
      <c r="AX16" s="193"/>
      <c r="AY16" s="194" t="str">
        <f>BIL.PREV.!F12</f>
        <v>uu37</v>
      </c>
      <c r="AZ16" s="162" t="str">
        <f>BIL.PREV.!G12</f>
        <v>Spese e Oneri Servizio Civile</v>
      </c>
      <c r="BA16" s="141" t="s">
        <v>148</v>
      </c>
      <c r="BB16" t="str">
        <f t="shared" si="7"/>
        <v>uu37 - Spese e Oneri Servizio Civile</v>
      </c>
      <c r="BC16" t="str">
        <f t="shared" si="8"/>
        <v/>
      </c>
    </row>
    <row r="17" spans="1:58" ht="12.95" customHeight="1" x14ac:dyDescent="0.2">
      <c r="A17" s="187">
        <f t="shared" si="9"/>
        <v>8</v>
      </c>
      <c r="B17" s="188" t="s">
        <v>380</v>
      </c>
      <c r="C17" s="196">
        <v>2018</v>
      </c>
      <c r="D17" s="189" t="s">
        <v>78</v>
      </c>
      <c r="E17" s="198">
        <v>800</v>
      </c>
      <c r="F17" s="198"/>
      <c r="G17" s="198">
        <v>800</v>
      </c>
      <c r="H17" s="198"/>
      <c r="I17" s="199" t="str">
        <f t="shared" si="0"/>
        <v/>
      </c>
      <c r="J17" s="142" t="s">
        <v>73</v>
      </c>
      <c r="K17" s="192">
        <f t="shared" si="1"/>
        <v>0</v>
      </c>
      <c r="Q17" s="142" t="str">
        <f t="shared" si="2"/>
        <v/>
      </c>
      <c r="R17" s="142" t="str">
        <f t="shared" si="3"/>
        <v/>
      </c>
      <c r="S17" s="142">
        <f t="shared" si="4"/>
        <v>0</v>
      </c>
      <c r="T17" s="142">
        <f t="shared" si="5"/>
        <v>0</v>
      </c>
      <c r="U17" s="142">
        <f t="shared" si="5"/>
        <v>0</v>
      </c>
      <c r="V17" s="142">
        <f t="shared" si="5"/>
        <v>0</v>
      </c>
      <c r="W17" s="142">
        <f t="shared" si="5"/>
        <v>0</v>
      </c>
      <c r="X17" s="142">
        <f t="shared" si="5"/>
        <v>0</v>
      </c>
      <c r="Y17" s="142">
        <f t="shared" si="5"/>
        <v>0</v>
      </c>
      <c r="Z17" s="142">
        <f t="shared" si="5"/>
        <v>0</v>
      </c>
      <c r="AA17" s="142">
        <f t="shared" si="5"/>
        <v>0</v>
      </c>
      <c r="AB17" s="142">
        <f t="shared" si="5"/>
        <v>0</v>
      </c>
      <c r="AC17" s="142">
        <f t="shared" si="5"/>
        <v>0</v>
      </c>
      <c r="AD17" s="142">
        <f t="shared" si="5"/>
        <v>0</v>
      </c>
      <c r="AE17" s="142">
        <f t="shared" si="5"/>
        <v>0</v>
      </c>
      <c r="AF17" s="142">
        <f t="shared" si="5"/>
        <v>0</v>
      </c>
      <c r="AG17" s="142">
        <f t="shared" si="5"/>
        <v>0</v>
      </c>
      <c r="AH17" s="142">
        <f t="shared" si="5"/>
        <v>0</v>
      </c>
      <c r="AI17" s="142">
        <f t="shared" si="5"/>
        <v>0</v>
      </c>
      <c r="AJ17" s="142">
        <f t="shared" si="5"/>
        <v>0</v>
      </c>
      <c r="AK17" s="142">
        <f t="shared" si="5"/>
        <v>0</v>
      </c>
      <c r="AL17" s="142">
        <f t="shared" si="5"/>
        <v>0</v>
      </c>
      <c r="AM17" s="142">
        <f t="shared" si="5"/>
        <v>0</v>
      </c>
      <c r="AN17" s="142">
        <f t="shared" si="5"/>
        <v>0</v>
      </c>
      <c r="AO17" s="142">
        <f t="shared" si="5"/>
        <v>0</v>
      </c>
      <c r="AP17" s="142">
        <f t="shared" si="5"/>
        <v>0</v>
      </c>
      <c r="AQ17" s="142">
        <f t="shared" si="5"/>
        <v>0</v>
      </c>
      <c r="AR17" s="142">
        <f t="shared" si="6"/>
        <v>0</v>
      </c>
      <c r="AS17" s="142">
        <f t="shared" si="6"/>
        <v>0</v>
      </c>
      <c r="AT17" s="142">
        <f t="shared" si="6"/>
        <v>0</v>
      </c>
      <c r="AU17" s="142">
        <f t="shared" si="6"/>
        <v>0</v>
      </c>
      <c r="AV17" s="142">
        <f t="shared" si="6"/>
        <v>0</v>
      </c>
      <c r="AX17" s="193"/>
      <c r="AY17" s="194" t="str">
        <f>BIL.PREV.!F13</f>
        <v>uu38</v>
      </c>
      <c r="AZ17" s="162" t="str">
        <f>BIL.PREV.!G13</f>
        <v>Spese gestione, manut. e riparazione automezzo e attrezz.</v>
      </c>
      <c r="BA17" s="141" t="s">
        <v>148</v>
      </c>
      <c r="BB17" t="str">
        <f t="shared" si="7"/>
        <v>uu38 - Spese gestione, manut. e riparazione automezzo e attrezz.</v>
      </c>
      <c r="BC17" t="str">
        <f t="shared" si="8"/>
        <v/>
      </c>
    </row>
    <row r="18" spans="1:58" ht="12.95" customHeight="1" x14ac:dyDescent="0.2">
      <c r="A18" s="187">
        <f t="shared" si="9"/>
        <v>9</v>
      </c>
      <c r="B18" s="188" t="s">
        <v>381</v>
      </c>
      <c r="C18" s="196">
        <v>2018</v>
      </c>
      <c r="D18" s="189" t="s">
        <v>71</v>
      </c>
      <c r="E18" s="198">
        <v>950</v>
      </c>
      <c r="F18" s="198"/>
      <c r="G18" s="198"/>
      <c r="H18" s="198"/>
      <c r="I18" s="199">
        <f t="shared" si="0"/>
        <v>950</v>
      </c>
      <c r="J18" s="142" t="s">
        <v>74</v>
      </c>
      <c r="K18" s="192">
        <f t="shared" si="1"/>
        <v>950</v>
      </c>
      <c r="Q18" s="142" t="str">
        <f t="shared" si="2"/>
        <v/>
      </c>
      <c r="R18" s="142">
        <f t="shared" si="3"/>
        <v>950</v>
      </c>
      <c r="S18" s="142">
        <f t="shared" si="4"/>
        <v>0</v>
      </c>
      <c r="T18" s="142">
        <f t="shared" si="5"/>
        <v>0</v>
      </c>
      <c r="U18" s="142">
        <f t="shared" si="5"/>
        <v>0</v>
      </c>
      <c r="V18" s="142">
        <f t="shared" si="5"/>
        <v>0</v>
      </c>
      <c r="W18" s="142">
        <f t="shared" si="5"/>
        <v>0</v>
      </c>
      <c r="X18" s="142">
        <f t="shared" si="5"/>
        <v>0</v>
      </c>
      <c r="Y18" s="142">
        <f t="shared" si="5"/>
        <v>0</v>
      </c>
      <c r="Z18" s="142">
        <f t="shared" si="5"/>
        <v>0</v>
      </c>
      <c r="AA18" s="142">
        <f t="shared" si="5"/>
        <v>0</v>
      </c>
      <c r="AB18" s="142">
        <f t="shared" si="5"/>
        <v>0</v>
      </c>
      <c r="AC18" s="142">
        <f t="shared" si="5"/>
        <v>0</v>
      </c>
      <c r="AD18" s="142">
        <f t="shared" si="5"/>
        <v>0</v>
      </c>
      <c r="AE18" s="142">
        <f t="shared" si="5"/>
        <v>0</v>
      </c>
      <c r="AF18" s="142">
        <f t="shared" si="5"/>
        <v>0</v>
      </c>
      <c r="AG18" s="142">
        <f t="shared" si="5"/>
        <v>0</v>
      </c>
      <c r="AH18" s="142">
        <f t="shared" si="5"/>
        <v>0</v>
      </c>
      <c r="AI18" s="142">
        <f t="shared" si="5"/>
        <v>0</v>
      </c>
      <c r="AJ18" s="142">
        <f t="shared" si="5"/>
        <v>0</v>
      </c>
      <c r="AK18" s="142">
        <f t="shared" si="5"/>
        <v>0</v>
      </c>
      <c r="AL18" s="142">
        <f t="shared" si="5"/>
        <v>0</v>
      </c>
      <c r="AM18" s="142">
        <f t="shared" si="5"/>
        <v>0</v>
      </c>
      <c r="AN18" s="142">
        <f t="shared" si="5"/>
        <v>0</v>
      </c>
      <c r="AO18" s="142">
        <f t="shared" si="5"/>
        <v>0</v>
      </c>
      <c r="AP18" s="142">
        <f t="shared" si="5"/>
        <v>0</v>
      </c>
      <c r="AQ18" s="142">
        <f t="shared" si="5"/>
        <v>0</v>
      </c>
      <c r="AR18" s="142">
        <f t="shared" si="6"/>
        <v>0</v>
      </c>
      <c r="AS18" s="142">
        <f t="shared" si="6"/>
        <v>0</v>
      </c>
      <c r="AT18" s="142">
        <f t="shared" si="6"/>
        <v>0</v>
      </c>
      <c r="AU18" s="142">
        <f t="shared" si="6"/>
        <v>0</v>
      </c>
      <c r="AV18" s="142">
        <f t="shared" si="6"/>
        <v>0</v>
      </c>
      <c r="AX18" s="193"/>
      <c r="AY18" s="194" t="str">
        <f>BIL.PREV.!F14</f>
        <v>uu39</v>
      </c>
      <c r="AZ18" s="162" t="str">
        <f>BIL.PREV.!G14</f>
        <v>Spese forfettarie compartecip.forniture luce, acqua e gas</v>
      </c>
      <c r="BA18" s="141" t="s">
        <v>148</v>
      </c>
      <c r="BB18" t="str">
        <f t="shared" si="7"/>
        <v>uu39 - Spese forfettarie compartecip.forniture luce, acqua e gas</v>
      </c>
      <c r="BC18" t="str">
        <f t="shared" si="8"/>
        <v/>
      </c>
    </row>
    <row r="19" spans="1:58" ht="12.95" customHeight="1" x14ac:dyDescent="0.2">
      <c r="A19" s="187">
        <f t="shared" ref="A19:A26" si="10">IF(E19&gt;0.01,A18+1,"")</f>
        <v>10</v>
      </c>
      <c r="B19" s="233" t="s">
        <v>382</v>
      </c>
      <c r="C19" s="196">
        <v>2019</v>
      </c>
      <c r="D19" s="189" t="s">
        <v>78</v>
      </c>
      <c r="E19" s="198">
        <v>332.2</v>
      </c>
      <c r="F19" s="198"/>
      <c r="G19" s="198"/>
      <c r="H19" s="198"/>
      <c r="I19" s="199">
        <f t="shared" si="0"/>
        <v>332.2</v>
      </c>
      <c r="J19" s="142" t="s">
        <v>75</v>
      </c>
      <c r="K19" s="192">
        <f t="shared" ref="K19:K26" si="11">E19-F19-G19-H19</f>
        <v>332.2</v>
      </c>
      <c r="Q19" s="142" t="str">
        <f t="shared" ref="Q19:Q26" si="12">IF($C19=$M$6,$I19,"")</f>
        <v/>
      </c>
      <c r="R19" s="142">
        <f t="shared" ref="R19:R26" si="13">IF($C19=$M$6,"",IF($C19="","",IF($C19&lt;$M$6,$I19)))</f>
        <v>332.2</v>
      </c>
      <c r="S19" s="142">
        <f t="shared" ref="S19:AB26" si="14">SUMIF($D19,S$9,$Q19)</f>
        <v>0</v>
      </c>
      <c r="T19" s="142">
        <f t="shared" si="14"/>
        <v>0</v>
      </c>
      <c r="U19" s="142">
        <f t="shared" si="14"/>
        <v>0</v>
      </c>
      <c r="V19" s="142">
        <f t="shared" si="14"/>
        <v>0</v>
      </c>
      <c r="W19" s="142">
        <f t="shared" si="14"/>
        <v>0</v>
      </c>
      <c r="X19" s="142">
        <f t="shared" si="14"/>
        <v>0</v>
      </c>
      <c r="Y19" s="142">
        <f t="shared" si="14"/>
        <v>0</v>
      </c>
      <c r="Z19" s="142">
        <f t="shared" si="14"/>
        <v>0</v>
      </c>
      <c r="AA19" s="142">
        <f t="shared" si="14"/>
        <v>0</v>
      </c>
      <c r="AB19" s="142">
        <f t="shared" si="14"/>
        <v>0</v>
      </c>
      <c r="AC19" s="142">
        <f t="shared" ref="AC19:AL26" si="15">SUMIF($D19,AC$9,$Q19)</f>
        <v>0</v>
      </c>
      <c r="AD19" s="142">
        <f t="shared" si="15"/>
        <v>0</v>
      </c>
      <c r="AE19" s="142">
        <f t="shared" si="15"/>
        <v>0</v>
      </c>
      <c r="AF19" s="142">
        <f t="shared" si="15"/>
        <v>0</v>
      </c>
      <c r="AG19" s="142">
        <f t="shared" si="15"/>
        <v>0</v>
      </c>
      <c r="AH19" s="142">
        <f t="shared" si="15"/>
        <v>0</v>
      </c>
      <c r="AI19" s="142">
        <f t="shared" si="15"/>
        <v>0</v>
      </c>
      <c r="AJ19" s="142">
        <f t="shared" si="15"/>
        <v>0</v>
      </c>
      <c r="AK19" s="142">
        <f t="shared" si="15"/>
        <v>0</v>
      </c>
      <c r="AL19" s="142">
        <f t="shared" si="15"/>
        <v>0</v>
      </c>
      <c r="AM19" s="142">
        <f t="shared" ref="AM19:AV26" si="16">SUMIF($D19,AM$9,$Q19)</f>
        <v>0</v>
      </c>
      <c r="AN19" s="142">
        <f t="shared" si="16"/>
        <v>0</v>
      </c>
      <c r="AO19" s="142">
        <f t="shared" si="16"/>
        <v>0</v>
      </c>
      <c r="AP19" s="142">
        <f t="shared" si="16"/>
        <v>0</v>
      </c>
      <c r="AQ19" s="142">
        <f t="shared" si="16"/>
        <v>0</v>
      </c>
      <c r="AR19" s="142">
        <f t="shared" si="16"/>
        <v>0</v>
      </c>
      <c r="AS19" s="142">
        <f t="shared" si="16"/>
        <v>0</v>
      </c>
      <c r="AT19" s="142">
        <f t="shared" si="16"/>
        <v>0</v>
      </c>
      <c r="AU19" s="142">
        <f t="shared" si="16"/>
        <v>0</v>
      </c>
      <c r="AV19" s="142">
        <f t="shared" si="16"/>
        <v>0</v>
      </c>
      <c r="AX19" s="193"/>
      <c r="AY19" s="194" t="str">
        <f>BIL.PREV.!F15</f>
        <v>uu40</v>
      </c>
      <c r="AZ19" s="162" t="str">
        <f>BIL.PREV.!G15</f>
        <v>Spese di assicurazione</v>
      </c>
      <c r="BA19" s="141" t="s">
        <v>148</v>
      </c>
      <c r="BB19" t="str">
        <f t="shared" si="7"/>
        <v>uu40 - Spese di assicurazione</v>
      </c>
      <c r="BC19" t="str">
        <f t="shared" si="8"/>
        <v/>
      </c>
    </row>
    <row r="20" spans="1:58" ht="12.95" customHeight="1" x14ac:dyDescent="0.2">
      <c r="A20" s="187">
        <f t="shared" si="10"/>
        <v>11</v>
      </c>
      <c r="B20" s="188" t="s">
        <v>383</v>
      </c>
      <c r="C20" s="196">
        <v>2019</v>
      </c>
      <c r="D20" s="189" t="s">
        <v>90</v>
      </c>
      <c r="E20" s="198">
        <v>460</v>
      </c>
      <c r="F20" s="198"/>
      <c r="G20" s="198"/>
      <c r="H20" s="198"/>
      <c r="I20" s="199">
        <f t="shared" si="0"/>
        <v>460</v>
      </c>
      <c r="J20" s="142" t="s">
        <v>76</v>
      </c>
      <c r="K20" s="192">
        <f t="shared" si="11"/>
        <v>460</v>
      </c>
      <c r="Q20" s="142" t="str">
        <f t="shared" si="12"/>
        <v/>
      </c>
      <c r="R20" s="142">
        <f t="shared" si="13"/>
        <v>460</v>
      </c>
      <c r="S20" s="142">
        <f t="shared" si="14"/>
        <v>0</v>
      </c>
      <c r="T20" s="142">
        <f t="shared" si="14"/>
        <v>0</v>
      </c>
      <c r="U20" s="142">
        <f t="shared" si="14"/>
        <v>0</v>
      </c>
      <c r="V20" s="142">
        <f t="shared" si="14"/>
        <v>0</v>
      </c>
      <c r="W20" s="142">
        <f t="shared" si="14"/>
        <v>0</v>
      </c>
      <c r="X20" s="142">
        <f t="shared" si="14"/>
        <v>0</v>
      </c>
      <c r="Y20" s="142">
        <f t="shared" si="14"/>
        <v>0</v>
      </c>
      <c r="Z20" s="142">
        <f t="shared" si="14"/>
        <v>0</v>
      </c>
      <c r="AA20" s="142">
        <f t="shared" si="14"/>
        <v>0</v>
      </c>
      <c r="AB20" s="142">
        <f t="shared" si="14"/>
        <v>0</v>
      </c>
      <c r="AC20" s="142">
        <f t="shared" si="15"/>
        <v>0</v>
      </c>
      <c r="AD20" s="142">
        <f t="shared" si="15"/>
        <v>0</v>
      </c>
      <c r="AE20" s="142">
        <f t="shared" si="15"/>
        <v>0</v>
      </c>
      <c r="AF20" s="142">
        <f t="shared" si="15"/>
        <v>0</v>
      </c>
      <c r="AG20" s="142">
        <f t="shared" si="15"/>
        <v>0</v>
      </c>
      <c r="AH20" s="142">
        <f t="shared" si="15"/>
        <v>0</v>
      </c>
      <c r="AI20" s="142">
        <f t="shared" si="15"/>
        <v>0</v>
      </c>
      <c r="AJ20" s="142">
        <f t="shared" si="15"/>
        <v>0</v>
      </c>
      <c r="AK20" s="142">
        <f t="shared" si="15"/>
        <v>0</v>
      </c>
      <c r="AL20" s="142">
        <f t="shared" si="15"/>
        <v>0</v>
      </c>
      <c r="AM20" s="142">
        <f t="shared" si="16"/>
        <v>0</v>
      </c>
      <c r="AN20" s="142">
        <f t="shared" si="16"/>
        <v>0</v>
      </c>
      <c r="AO20" s="142">
        <f t="shared" si="16"/>
        <v>0</v>
      </c>
      <c r="AP20" s="142">
        <f t="shared" si="16"/>
        <v>0</v>
      </c>
      <c r="AQ20" s="142">
        <f t="shared" si="16"/>
        <v>0</v>
      </c>
      <c r="AR20" s="142">
        <f t="shared" si="16"/>
        <v>0</v>
      </c>
      <c r="AS20" s="142">
        <f t="shared" si="16"/>
        <v>0</v>
      </c>
      <c r="AT20" s="142">
        <f t="shared" si="16"/>
        <v>0</v>
      </c>
      <c r="AU20" s="142">
        <f t="shared" si="16"/>
        <v>0</v>
      </c>
      <c r="AV20" s="142">
        <f t="shared" si="16"/>
        <v>0</v>
      </c>
      <c r="AX20" s="193"/>
      <c r="AY20" s="194" t="str">
        <f>BIL.PREV.!F16</f>
        <v>uu41</v>
      </c>
      <c r="AZ20" s="162" t="str">
        <f>BIL.PREV.!G16</f>
        <v>Spese telefono - postali e valori bollati</v>
      </c>
      <c r="BA20" s="141" t="s">
        <v>148</v>
      </c>
      <c r="BB20" t="str">
        <f t="shared" si="7"/>
        <v>uu41 - Spese telefono - postali e valori bollati</v>
      </c>
      <c r="BC20" t="str">
        <f t="shared" si="8"/>
        <v/>
      </c>
    </row>
    <row r="21" spans="1:58" ht="12.95" customHeight="1" x14ac:dyDescent="0.2">
      <c r="A21" s="187">
        <f t="shared" si="10"/>
        <v>12</v>
      </c>
      <c r="B21" s="188" t="s">
        <v>387</v>
      </c>
      <c r="C21" s="196">
        <v>2019</v>
      </c>
      <c r="D21" s="189" t="s">
        <v>90</v>
      </c>
      <c r="E21" s="198">
        <v>1937.81</v>
      </c>
      <c r="F21" s="198"/>
      <c r="G21" s="198"/>
      <c r="H21" s="198"/>
      <c r="I21" s="199">
        <f t="shared" si="0"/>
        <v>1937.81</v>
      </c>
      <c r="J21" s="142" t="s">
        <v>77</v>
      </c>
      <c r="K21" s="192">
        <f t="shared" si="11"/>
        <v>1937.81</v>
      </c>
      <c r="Q21" s="142" t="str">
        <f t="shared" si="12"/>
        <v/>
      </c>
      <c r="R21" s="142">
        <f t="shared" si="13"/>
        <v>1937.81</v>
      </c>
      <c r="S21" s="142">
        <f t="shared" si="14"/>
        <v>0</v>
      </c>
      <c r="T21" s="142">
        <f t="shared" si="14"/>
        <v>0</v>
      </c>
      <c r="U21" s="142">
        <f t="shared" si="14"/>
        <v>0</v>
      </c>
      <c r="V21" s="142">
        <f t="shared" si="14"/>
        <v>0</v>
      </c>
      <c r="W21" s="142">
        <f t="shared" si="14"/>
        <v>0</v>
      </c>
      <c r="X21" s="142">
        <f t="shared" si="14"/>
        <v>0</v>
      </c>
      <c r="Y21" s="142">
        <f t="shared" si="14"/>
        <v>0</v>
      </c>
      <c r="Z21" s="142">
        <f t="shared" si="14"/>
        <v>0</v>
      </c>
      <c r="AA21" s="142">
        <f t="shared" si="14"/>
        <v>0</v>
      </c>
      <c r="AB21" s="142">
        <f t="shared" si="14"/>
        <v>0</v>
      </c>
      <c r="AC21" s="142">
        <f t="shared" si="15"/>
        <v>0</v>
      </c>
      <c r="AD21" s="142">
        <f t="shared" si="15"/>
        <v>0</v>
      </c>
      <c r="AE21" s="142">
        <f t="shared" si="15"/>
        <v>0</v>
      </c>
      <c r="AF21" s="142">
        <f t="shared" si="15"/>
        <v>0</v>
      </c>
      <c r="AG21" s="142">
        <f t="shared" si="15"/>
        <v>0</v>
      </c>
      <c r="AH21" s="142">
        <f t="shared" si="15"/>
        <v>0</v>
      </c>
      <c r="AI21" s="142">
        <f t="shared" si="15"/>
        <v>0</v>
      </c>
      <c r="AJ21" s="142">
        <f t="shared" si="15"/>
        <v>0</v>
      </c>
      <c r="AK21" s="142">
        <f t="shared" si="15"/>
        <v>0</v>
      </c>
      <c r="AL21" s="142">
        <f t="shared" si="15"/>
        <v>0</v>
      </c>
      <c r="AM21" s="142">
        <f t="shared" si="16"/>
        <v>0</v>
      </c>
      <c r="AN21" s="142">
        <f t="shared" si="16"/>
        <v>0</v>
      </c>
      <c r="AO21" s="142">
        <f t="shared" si="16"/>
        <v>0</v>
      </c>
      <c r="AP21" s="142">
        <f t="shared" si="16"/>
        <v>0</v>
      </c>
      <c r="AQ21" s="142">
        <f t="shared" si="16"/>
        <v>0</v>
      </c>
      <c r="AR21" s="142">
        <f t="shared" si="16"/>
        <v>0</v>
      </c>
      <c r="AS21" s="142">
        <f t="shared" si="16"/>
        <v>0</v>
      </c>
      <c r="AT21" s="142">
        <f t="shared" si="16"/>
        <v>0</v>
      </c>
      <c r="AU21" s="142">
        <f t="shared" si="16"/>
        <v>0</v>
      </c>
      <c r="AV21" s="142">
        <f t="shared" si="16"/>
        <v>0</v>
      </c>
      <c r="AX21" s="193"/>
      <c r="AY21" s="194" t="str">
        <f>BIL.PREV.!F17</f>
        <v>uu42</v>
      </c>
      <c r="AZ21" s="162" t="str">
        <f>BIL.PREV.!G17</f>
        <v>Spese per pulizia ed affitto locali</v>
      </c>
      <c r="BA21" s="141" t="s">
        <v>148</v>
      </c>
      <c r="BB21" t="str">
        <f t="shared" si="7"/>
        <v>uu42 - Spese per pulizia ed affitto locali</v>
      </c>
      <c r="BC21" t="str">
        <f t="shared" si="8"/>
        <v/>
      </c>
    </row>
    <row r="22" spans="1:58" ht="12.95" customHeight="1" x14ac:dyDescent="0.2">
      <c r="A22" s="187">
        <f t="shared" si="10"/>
        <v>13</v>
      </c>
      <c r="B22" s="188" t="s">
        <v>384</v>
      </c>
      <c r="C22" s="196">
        <v>2019</v>
      </c>
      <c r="D22" s="189" t="s">
        <v>90</v>
      </c>
      <c r="E22" s="198">
        <v>650.54999999999995</v>
      </c>
      <c r="F22" s="198"/>
      <c r="G22" s="198"/>
      <c r="H22" s="198"/>
      <c r="I22" s="199">
        <f t="shared" si="0"/>
        <v>650.54999999999995</v>
      </c>
      <c r="J22" s="142" t="s">
        <v>78</v>
      </c>
      <c r="K22" s="192">
        <f t="shared" si="11"/>
        <v>650.54999999999995</v>
      </c>
      <c r="Q22" s="142" t="str">
        <f t="shared" si="12"/>
        <v/>
      </c>
      <c r="R22" s="142">
        <f t="shared" si="13"/>
        <v>650.54999999999995</v>
      </c>
      <c r="S22" s="142">
        <f t="shared" si="14"/>
        <v>0</v>
      </c>
      <c r="T22" s="142">
        <f t="shared" si="14"/>
        <v>0</v>
      </c>
      <c r="U22" s="142">
        <f t="shared" si="14"/>
        <v>0</v>
      </c>
      <c r="V22" s="142">
        <f t="shared" si="14"/>
        <v>0</v>
      </c>
      <c r="W22" s="142">
        <f t="shared" si="14"/>
        <v>0</v>
      </c>
      <c r="X22" s="142">
        <f t="shared" si="14"/>
        <v>0</v>
      </c>
      <c r="Y22" s="142">
        <f t="shared" si="14"/>
        <v>0</v>
      </c>
      <c r="Z22" s="142">
        <f t="shared" si="14"/>
        <v>0</v>
      </c>
      <c r="AA22" s="142">
        <f t="shared" si="14"/>
        <v>0</v>
      </c>
      <c r="AB22" s="142">
        <f t="shared" si="14"/>
        <v>0</v>
      </c>
      <c r="AC22" s="142">
        <f t="shared" si="15"/>
        <v>0</v>
      </c>
      <c r="AD22" s="142">
        <f t="shared" si="15"/>
        <v>0</v>
      </c>
      <c r="AE22" s="142">
        <f t="shared" si="15"/>
        <v>0</v>
      </c>
      <c r="AF22" s="142">
        <f t="shared" si="15"/>
        <v>0</v>
      </c>
      <c r="AG22" s="142">
        <f t="shared" si="15"/>
        <v>0</v>
      </c>
      <c r="AH22" s="142">
        <f t="shared" si="15"/>
        <v>0</v>
      </c>
      <c r="AI22" s="142">
        <f t="shared" si="15"/>
        <v>0</v>
      </c>
      <c r="AJ22" s="142">
        <f t="shared" si="15"/>
        <v>0</v>
      </c>
      <c r="AK22" s="142">
        <f t="shared" si="15"/>
        <v>0</v>
      </c>
      <c r="AL22" s="142">
        <f t="shared" si="15"/>
        <v>0</v>
      </c>
      <c r="AM22" s="142">
        <f t="shared" si="16"/>
        <v>0</v>
      </c>
      <c r="AN22" s="142">
        <f t="shared" si="16"/>
        <v>0</v>
      </c>
      <c r="AO22" s="142">
        <f t="shared" si="16"/>
        <v>0</v>
      </c>
      <c r="AP22" s="142">
        <f t="shared" si="16"/>
        <v>0</v>
      </c>
      <c r="AQ22" s="142">
        <f t="shared" si="16"/>
        <v>0</v>
      </c>
      <c r="AR22" s="142">
        <f t="shared" si="16"/>
        <v>0</v>
      </c>
      <c r="AS22" s="142">
        <f t="shared" si="16"/>
        <v>0</v>
      </c>
      <c r="AT22" s="142">
        <f t="shared" si="16"/>
        <v>0</v>
      </c>
      <c r="AU22" s="142">
        <f t="shared" si="16"/>
        <v>0</v>
      </c>
      <c r="AV22" s="142">
        <f t="shared" si="16"/>
        <v>0</v>
      </c>
      <c r="AX22" s="193"/>
      <c r="AY22" s="194" t="str">
        <f>BIL.PREV.!F18</f>
        <v>uu43</v>
      </c>
      <c r="AZ22" s="162" t="str">
        <f>BIL.PREV.!G18</f>
        <v>Spese per acquisto attrezzature e arredi</v>
      </c>
      <c r="BA22" s="141" t="s">
        <v>148</v>
      </c>
      <c r="BB22" t="str">
        <f t="shared" si="7"/>
        <v>uu43 - Spese per acquisto attrezzature e arredi</v>
      </c>
      <c r="BC22" t="str">
        <f t="shared" si="8"/>
        <v/>
      </c>
    </row>
    <row r="23" spans="1:58" ht="12.95" customHeight="1" x14ac:dyDescent="0.2">
      <c r="A23" s="187">
        <f t="shared" si="10"/>
        <v>14</v>
      </c>
      <c r="B23" s="188" t="s">
        <v>388</v>
      </c>
      <c r="C23" s="196">
        <v>2019</v>
      </c>
      <c r="D23" s="189" t="s">
        <v>90</v>
      </c>
      <c r="E23" s="198">
        <v>264.36</v>
      </c>
      <c r="F23" s="198"/>
      <c r="G23" s="198"/>
      <c r="H23" s="198"/>
      <c r="I23" s="199">
        <f t="shared" si="0"/>
        <v>264.36</v>
      </c>
      <c r="J23" s="142" t="s">
        <v>79</v>
      </c>
      <c r="K23" s="192">
        <f t="shared" si="11"/>
        <v>264.36</v>
      </c>
      <c r="Q23" s="142" t="str">
        <f t="shared" si="12"/>
        <v/>
      </c>
      <c r="R23" s="142">
        <f t="shared" si="13"/>
        <v>264.36</v>
      </c>
      <c r="S23" s="142">
        <f t="shared" si="14"/>
        <v>0</v>
      </c>
      <c r="T23" s="142">
        <f t="shared" si="14"/>
        <v>0</v>
      </c>
      <c r="U23" s="142">
        <f t="shared" si="14"/>
        <v>0</v>
      </c>
      <c r="V23" s="142">
        <f t="shared" si="14"/>
        <v>0</v>
      </c>
      <c r="W23" s="142">
        <f t="shared" si="14"/>
        <v>0</v>
      </c>
      <c r="X23" s="142">
        <f t="shared" si="14"/>
        <v>0</v>
      </c>
      <c r="Y23" s="142">
        <f t="shared" si="14"/>
        <v>0</v>
      </c>
      <c r="Z23" s="142">
        <f t="shared" si="14"/>
        <v>0</v>
      </c>
      <c r="AA23" s="142">
        <f t="shared" si="14"/>
        <v>0</v>
      </c>
      <c r="AB23" s="142">
        <f t="shared" si="14"/>
        <v>0</v>
      </c>
      <c r="AC23" s="142">
        <f t="shared" si="15"/>
        <v>0</v>
      </c>
      <c r="AD23" s="142">
        <f t="shared" si="15"/>
        <v>0</v>
      </c>
      <c r="AE23" s="142">
        <f t="shared" si="15"/>
        <v>0</v>
      </c>
      <c r="AF23" s="142">
        <f t="shared" si="15"/>
        <v>0</v>
      </c>
      <c r="AG23" s="142">
        <f t="shared" si="15"/>
        <v>0</v>
      </c>
      <c r="AH23" s="142">
        <f t="shared" si="15"/>
        <v>0</v>
      </c>
      <c r="AI23" s="142">
        <f t="shared" si="15"/>
        <v>0</v>
      </c>
      <c r="AJ23" s="142">
        <f t="shared" si="15"/>
        <v>0</v>
      </c>
      <c r="AK23" s="142">
        <f t="shared" si="15"/>
        <v>0</v>
      </c>
      <c r="AL23" s="142">
        <f t="shared" si="15"/>
        <v>0</v>
      </c>
      <c r="AM23" s="142">
        <f t="shared" si="16"/>
        <v>0</v>
      </c>
      <c r="AN23" s="142">
        <f t="shared" si="16"/>
        <v>0</v>
      </c>
      <c r="AO23" s="142">
        <f t="shared" si="16"/>
        <v>0</v>
      </c>
      <c r="AP23" s="142">
        <f t="shared" si="16"/>
        <v>0</v>
      </c>
      <c r="AQ23" s="142">
        <f t="shared" si="16"/>
        <v>0</v>
      </c>
      <c r="AR23" s="142">
        <f t="shared" si="16"/>
        <v>0</v>
      </c>
      <c r="AS23" s="142">
        <f t="shared" si="16"/>
        <v>0</v>
      </c>
      <c r="AT23" s="142">
        <f t="shared" si="16"/>
        <v>0</v>
      </c>
      <c r="AU23" s="142">
        <f t="shared" si="16"/>
        <v>0</v>
      </c>
      <c r="AV23" s="142">
        <f t="shared" si="16"/>
        <v>0</v>
      </c>
      <c r="AX23" s="193"/>
      <c r="AY23" s="194" t="str">
        <f>BIL.PREV.!F19</f>
        <v>uu44</v>
      </c>
      <c r="AZ23" s="162" t="str">
        <f>BIL.PREV.!G19</f>
        <v>Spese di cancelleria e gestione ufficio</v>
      </c>
      <c r="BA23" s="141" t="s">
        <v>148</v>
      </c>
      <c r="BB23" t="str">
        <f t="shared" si="7"/>
        <v>uu44 - Spese di cancelleria e gestione ufficio</v>
      </c>
      <c r="BC23" t="str">
        <f t="shared" si="8"/>
        <v/>
      </c>
    </row>
    <row r="24" spans="1:58" ht="12.95" customHeight="1" x14ac:dyDescent="0.2">
      <c r="A24" s="187">
        <f t="shared" si="10"/>
        <v>15</v>
      </c>
      <c r="B24" s="233" t="s">
        <v>385</v>
      </c>
      <c r="C24" s="189">
        <v>2019</v>
      </c>
      <c r="D24" s="189" t="s">
        <v>80</v>
      </c>
      <c r="E24" s="198">
        <v>24.4</v>
      </c>
      <c r="F24" s="198"/>
      <c r="G24" s="198"/>
      <c r="H24" s="198"/>
      <c r="I24" s="199">
        <f t="shared" si="0"/>
        <v>24.4</v>
      </c>
      <c r="J24" s="142" t="s">
        <v>80</v>
      </c>
      <c r="K24" s="192">
        <f t="shared" si="11"/>
        <v>24.4</v>
      </c>
      <c r="Q24" s="142" t="str">
        <f t="shared" si="12"/>
        <v/>
      </c>
      <c r="R24" s="142">
        <f t="shared" si="13"/>
        <v>24.4</v>
      </c>
      <c r="S24" s="142">
        <f t="shared" si="14"/>
        <v>0</v>
      </c>
      <c r="T24" s="142">
        <f t="shared" si="14"/>
        <v>0</v>
      </c>
      <c r="U24" s="142">
        <f t="shared" si="14"/>
        <v>0</v>
      </c>
      <c r="V24" s="142">
        <f t="shared" si="14"/>
        <v>0</v>
      </c>
      <c r="W24" s="142">
        <f t="shared" si="14"/>
        <v>0</v>
      </c>
      <c r="X24" s="142">
        <f t="shared" si="14"/>
        <v>0</v>
      </c>
      <c r="Y24" s="142">
        <f t="shared" si="14"/>
        <v>0</v>
      </c>
      <c r="Z24" s="142">
        <f t="shared" si="14"/>
        <v>0</v>
      </c>
      <c r="AA24" s="142">
        <f t="shared" si="14"/>
        <v>0</v>
      </c>
      <c r="AB24" s="142">
        <f t="shared" si="14"/>
        <v>0</v>
      </c>
      <c r="AC24" s="142">
        <f t="shared" si="15"/>
        <v>0</v>
      </c>
      <c r="AD24" s="142">
        <f t="shared" si="15"/>
        <v>0</v>
      </c>
      <c r="AE24" s="142">
        <f t="shared" si="15"/>
        <v>0</v>
      </c>
      <c r="AF24" s="142">
        <f t="shared" si="15"/>
        <v>0</v>
      </c>
      <c r="AG24" s="142">
        <f t="shared" si="15"/>
        <v>0</v>
      </c>
      <c r="AH24" s="142">
        <f t="shared" si="15"/>
        <v>0</v>
      </c>
      <c r="AI24" s="142">
        <f t="shared" si="15"/>
        <v>0</v>
      </c>
      <c r="AJ24" s="142">
        <f t="shared" si="15"/>
        <v>0</v>
      </c>
      <c r="AK24" s="142">
        <f t="shared" si="15"/>
        <v>0</v>
      </c>
      <c r="AL24" s="142">
        <f t="shared" si="15"/>
        <v>0</v>
      </c>
      <c r="AM24" s="142">
        <f t="shared" si="16"/>
        <v>0</v>
      </c>
      <c r="AN24" s="142">
        <f t="shared" si="16"/>
        <v>0</v>
      </c>
      <c r="AO24" s="142">
        <f t="shared" si="16"/>
        <v>0</v>
      </c>
      <c r="AP24" s="142">
        <f t="shared" si="16"/>
        <v>0</v>
      </c>
      <c r="AQ24" s="142">
        <f t="shared" si="16"/>
        <v>0</v>
      </c>
      <c r="AR24" s="142">
        <f t="shared" si="16"/>
        <v>0</v>
      </c>
      <c r="AS24" s="142">
        <f t="shared" si="16"/>
        <v>0</v>
      </c>
      <c r="AT24" s="142">
        <f t="shared" si="16"/>
        <v>0</v>
      </c>
      <c r="AU24" s="142">
        <f t="shared" si="16"/>
        <v>0</v>
      </c>
      <c r="AV24" s="142">
        <f t="shared" si="16"/>
        <v>0</v>
      </c>
      <c r="AX24" s="193"/>
      <c r="AY24" s="194" t="str">
        <f>BIL.PREV.!F20</f>
        <v>uu45</v>
      </c>
      <c r="AZ24" s="162" t="str">
        <f>BIL.PREV.!G20</f>
        <v>Oneri fiscali e tributari</v>
      </c>
      <c r="BA24" s="141" t="s">
        <v>148</v>
      </c>
      <c r="BB24" t="str">
        <f t="shared" si="7"/>
        <v>uu45 - Oneri fiscali e tributari</v>
      </c>
      <c r="BC24" t="str">
        <f t="shared" si="8"/>
        <v/>
      </c>
    </row>
    <row r="25" spans="1:58" ht="12.95" customHeight="1" x14ac:dyDescent="0.2">
      <c r="A25" s="187">
        <f t="shared" si="10"/>
        <v>16</v>
      </c>
      <c r="B25" s="188" t="s">
        <v>366</v>
      </c>
      <c r="C25" s="189">
        <v>2019</v>
      </c>
      <c r="D25" s="189" t="s">
        <v>90</v>
      </c>
      <c r="E25" s="198">
        <v>45892.43</v>
      </c>
      <c r="F25" s="198"/>
      <c r="G25" s="198"/>
      <c r="H25" s="198"/>
      <c r="I25" s="199">
        <f t="shared" si="0"/>
        <v>45892.43</v>
      </c>
      <c r="J25" s="142" t="s">
        <v>81</v>
      </c>
      <c r="K25" s="192">
        <f t="shared" si="11"/>
        <v>45892.43</v>
      </c>
      <c r="Q25" s="142" t="str">
        <f t="shared" si="12"/>
        <v/>
      </c>
      <c r="R25" s="142">
        <f t="shared" si="13"/>
        <v>45892.43</v>
      </c>
      <c r="S25" s="142">
        <f t="shared" si="14"/>
        <v>0</v>
      </c>
      <c r="T25" s="142">
        <f t="shared" si="14"/>
        <v>0</v>
      </c>
      <c r="U25" s="142">
        <f t="shared" si="14"/>
        <v>0</v>
      </c>
      <c r="V25" s="142">
        <f t="shared" si="14"/>
        <v>0</v>
      </c>
      <c r="W25" s="142">
        <f t="shared" si="14"/>
        <v>0</v>
      </c>
      <c r="X25" s="142">
        <f t="shared" si="14"/>
        <v>0</v>
      </c>
      <c r="Y25" s="142">
        <f t="shared" si="14"/>
        <v>0</v>
      </c>
      <c r="Z25" s="142">
        <f t="shared" si="14"/>
        <v>0</v>
      </c>
      <c r="AA25" s="142">
        <f t="shared" si="14"/>
        <v>0</v>
      </c>
      <c r="AB25" s="142">
        <f t="shared" si="14"/>
        <v>0</v>
      </c>
      <c r="AC25" s="142">
        <f t="shared" si="15"/>
        <v>0</v>
      </c>
      <c r="AD25" s="142">
        <f t="shared" si="15"/>
        <v>0</v>
      </c>
      <c r="AE25" s="142">
        <f t="shared" si="15"/>
        <v>0</v>
      </c>
      <c r="AF25" s="142">
        <f t="shared" si="15"/>
        <v>0</v>
      </c>
      <c r="AG25" s="142">
        <f t="shared" si="15"/>
        <v>0</v>
      </c>
      <c r="AH25" s="142">
        <f t="shared" si="15"/>
        <v>0</v>
      </c>
      <c r="AI25" s="142">
        <f t="shared" si="15"/>
        <v>0</v>
      </c>
      <c r="AJ25" s="142">
        <f t="shared" si="15"/>
        <v>0</v>
      </c>
      <c r="AK25" s="142">
        <f t="shared" si="15"/>
        <v>0</v>
      </c>
      <c r="AL25" s="142">
        <f t="shared" si="15"/>
        <v>0</v>
      </c>
      <c r="AM25" s="142">
        <f t="shared" si="16"/>
        <v>0</v>
      </c>
      <c r="AN25" s="142">
        <f t="shared" si="16"/>
        <v>0</v>
      </c>
      <c r="AO25" s="142">
        <f t="shared" si="16"/>
        <v>0</v>
      </c>
      <c r="AP25" s="142">
        <f t="shared" si="16"/>
        <v>0</v>
      </c>
      <c r="AQ25" s="142">
        <f t="shared" si="16"/>
        <v>0</v>
      </c>
      <c r="AR25" s="142">
        <f t="shared" si="16"/>
        <v>0</v>
      </c>
      <c r="AS25" s="142">
        <f t="shared" si="16"/>
        <v>0</v>
      </c>
      <c r="AT25" s="142">
        <f t="shared" si="16"/>
        <v>0</v>
      </c>
      <c r="AU25" s="142">
        <f t="shared" si="16"/>
        <v>0</v>
      </c>
      <c r="AV25" s="142">
        <f t="shared" si="16"/>
        <v>0</v>
      </c>
      <c r="AX25" s="193"/>
      <c r="AY25" s="194" t="str">
        <f>BIL.PREV.!F21</f>
        <v>uu46</v>
      </c>
      <c r="AZ25" s="162" t="str">
        <f>BIL.PREV.!G21</f>
        <v>Oneri Bancari</v>
      </c>
      <c r="BA25" s="141" t="s">
        <v>148</v>
      </c>
      <c r="BB25" t="str">
        <f t="shared" si="7"/>
        <v>uu46 - Oneri Bancari</v>
      </c>
      <c r="BC25" t="str">
        <f t="shared" si="8"/>
        <v/>
      </c>
    </row>
    <row r="26" spans="1:58" ht="12.95" customHeight="1" x14ac:dyDescent="0.2">
      <c r="A26" s="187" t="str">
        <f t="shared" si="10"/>
        <v/>
      </c>
      <c r="B26" s="188"/>
      <c r="C26" s="189"/>
      <c r="D26" s="189"/>
      <c r="E26" s="198"/>
      <c r="F26" s="198"/>
      <c r="G26" s="198"/>
      <c r="H26" s="198"/>
      <c r="I26" s="199" t="str">
        <f t="shared" si="0"/>
        <v/>
      </c>
      <c r="J26" s="142" t="s">
        <v>82</v>
      </c>
      <c r="K26" s="192">
        <f t="shared" si="11"/>
        <v>0</v>
      </c>
      <c r="Q26" s="142" t="str">
        <f t="shared" si="12"/>
        <v/>
      </c>
      <c r="R26" s="142" t="str">
        <f t="shared" si="13"/>
        <v/>
      </c>
      <c r="S26" s="142">
        <f t="shared" si="14"/>
        <v>0</v>
      </c>
      <c r="T26" s="142">
        <f t="shared" si="14"/>
        <v>0</v>
      </c>
      <c r="U26" s="142">
        <f t="shared" si="14"/>
        <v>0</v>
      </c>
      <c r="V26" s="142">
        <f t="shared" si="14"/>
        <v>0</v>
      </c>
      <c r="W26" s="142">
        <f t="shared" si="14"/>
        <v>0</v>
      </c>
      <c r="X26" s="142">
        <f t="shared" si="14"/>
        <v>0</v>
      </c>
      <c r="Y26" s="142">
        <f t="shared" si="14"/>
        <v>0</v>
      </c>
      <c r="Z26" s="142">
        <f t="shared" si="14"/>
        <v>0</v>
      </c>
      <c r="AA26" s="142">
        <f t="shared" si="14"/>
        <v>0</v>
      </c>
      <c r="AB26" s="142">
        <f t="shared" si="14"/>
        <v>0</v>
      </c>
      <c r="AC26" s="142">
        <f t="shared" si="15"/>
        <v>0</v>
      </c>
      <c r="AD26" s="142">
        <f t="shared" si="15"/>
        <v>0</v>
      </c>
      <c r="AE26" s="142">
        <f t="shared" si="15"/>
        <v>0</v>
      </c>
      <c r="AF26" s="142">
        <f t="shared" si="15"/>
        <v>0</v>
      </c>
      <c r="AG26" s="142">
        <f t="shared" si="15"/>
        <v>0</v>
      </c>
      <c r="AH26" s="142">
        <f t="shared" si="15"/>
        <v>0</v>
      </c>
      <c r="AI26" s="142">
        <f t="shared" si="15"/>
        <v>0</v>
      </c>
      <c r="AJ26" s="142">
        <f t="shared" si="15"/>
        <v>0</v>
      </c>
      <c r="AK26" s="142">
        <f t="shared" si="15"/>
        <v>0</v>
      </c>
      <c r="AL26" s="142">
        <f t="shared" si="15"/>
        <v>0</v>
      </c>
      <c r="AM26" s="142">
        <f t="shared" si="16"/>
        <v>0</v>
      </c>
      <c r="AN26" s="142">
        <f t="shared" si="16"/>
        <v>0</v>
      </c>
      <c r="AO26" s="142">
        <f t="shared" si="16"/>
        <v>0</v>
      </c>
      <c r="AP26" s="142">
        <f t="shared" si="16"/>
        <v>0</v>
      </c>
      <c r="AQ26" s="142">
        <f t="shared" si="16"/>
        <v>0</v>
      </c>
      <c r="AR26" s="142">
        <f t="shared" si="16"/>
        <v>0</v>
      </c>
      <c r="AS26" s="142">
        <f t="shared" si="16"/>
        <v>0</v>
      </c>
      <c r="AT26" s="142">
        <f t="shared" si="16"/>
        <v>0</v>
      </c>
      <c r="AU26" s="142">
        <f t="shared" si="16"/>
        <v>0</v>
      </c>
      <c r="AV26" s="142">
        <f t="shared" si="16"/>
        <v>0</v>
      </c>
      <c r="AX26" s="193"/>
      <c r="AY26" s="194" t="str">
        <f>BIL.PREV.!F22</f>
        <v>uu47</v>
      </c>
      <c r="AZ26" s="162" t="str">
        <f>BIL.PREV.!G22</f>
        <v>Spese per progetti finanziati da Fondazioni e Cesv</v>
      </c>
      <c r="BA26" s="141" t="s">
        <v>148</v>
      </c>
      <c r="BB26" t="str">
        <f t="shared" si="7"/>
        <v>uu47 - Spese per progetti finanziati da Fondazioni e Cesv</v>
      </c>
      <c r="BC26" t="str">
        <f t="shared" si="8"/>
        <v/>
      </c>
    </row>
    <row r="27" spans="1:58" ht="12.95" customHeight="1" x14ac:dyDescent="0.2">
      <c r="A27" s="187" t="str">
        <f t="shared" si="9"/>
        <v/>
      </c>
      <c r="B27" s="188"/>
      <c r="C27" s="189"/>
      <c r="D27" s="189"/>
      <c r="E27" s="198"/>
      <c r="F27" s="198"/>
      <c r="G27" s="198"/>
      <c r="H27" s="198"/>
      <c r="I27" s="199" t="str">
        <f t="shared" si="0"/>
        <v/>
      </c>
      <c r="J27" s="142" t="s">
        <v>83</v>
      </c>
      <c r="K27" s="192">
        <f t="shared" si="1"/>
        <v>0</v>
      </c>
      <c r="Q27" s="142" t="str">
        <f t="shared" si="2"/>
        <v/>
      </c>
      <c r="R27" s="142" t="str">
        <f t="shared" si="3"/>
        <v/>
      </c>
      <c r="S27" s="142">
        <f t="shared" si="4"/>
        <v>0</v>
      </c>
      <c r="T27" s="142">
        <f t="shared" ref="T27:AH30" si="17">SUMIF($D27,T$9,$Q27)</f>
        <v>0</v>
      </c>
      <c r="U27" s="142">
        <f t="shared" si="17"/>
        <v>0</v>
      </c>
      <c r="V27" s="142">
        <f t="shared" si="17"/>
        <v>0</v>
      </c>
      <c r="W27" s="142">
        <f t="shared" si="17"/>
        <v>0</v>
      </c>
      <c r="X27" s="142">
        <f t="shared" si="17"/>
        <v>0</v>
      </c>
      <c r="Y27" s="142">
        <f t="shared" si="17"/>
        <v>0</v>
      </c>
      <c r="Z27" s="142">
        <f t="shared" si="17"/>
        <v>0</v>
      </c>
      <c r="AA27" s="142">
        <f t="shared" si="17"/>
        <v>0</v>
      </c>
      <c r="AB27" s="142">
        <f t="shared" si="17"/>
        <v>0</v>
      </c>
      <c r="AC27" s="142">
        <f t="shared" si="17"/>
        <v>0</v>
      </c>
      <c r="AD27" s="142">
        <f t="shared" si="17"/>
        <v>0</v>
      </c>
      <c r="AE27" s="142">
        <f t="shared" si="17"/>
        <v>0</v>
      </c>
      <c r="AF27" s="142">
        <f t="shared" si="17"/>
        <v>0</v>
      </c>
      <c r="AG27" s="142">
        <f t="shared" si="17"/>
        <v>0</v>
      </c>
      <c r="AH27" s="142">
        <f t="shared" si="17"/>
        <v>0</v>
      </c>
      <c r="AI27" s="142">
        <f t="shared" ref="AI27:AV39" si="18">SUMIF($D27,AI$9,$Q27)</f>
        <v>0</v>
      </c>
      <c r="AJ27" s="142">
        <f t="shared" si="18"/>
        <v>0</v>
      </c>
      <c r="AK27" s="142">
        <f t="shared" si="18"/>
        <v>0</v>
      </c>
      <c r="AL27" s="142">
        <f t="shared" si="18"/>
        <v>0</v>
      </c>
      <c r="AM27" s="142">
        <f t="shared" si="18"/>
        <v>0</v>
      </c>
      <c r="AN27" s="142">
        <f t="shared" si="18"/>
        <v>0</v>
      </c>
      <c r="AO27" s="142">
        <f t="shared" si="18"/>
        <v>0</v>
      </c>
      <c r="AP27" s="142">
        <f t="shared" si="18"/>
        <v>0</v>
      </c>
      <c r="AQ27" s="142">
        <f t="shared" si="18"/>
        <v>0</v>
      </c>
      <c r="AR27" s="142">
        <f t="shared" si="18"/>
        <v>0</v>
      </c>
      <c r="AS27" s="142">
        <f t="shared" si="18"/>
        <v>0</v>
      </c>
      <c r="AT27" s="142">
        <f t="shared" si="18"/>
        <v>0</v>
      </c>
      <c r="AU27" s="142">
        <f t="shared" si="18"/>
        <v>0</v>
      </c>
      <c r="AV27" s="142">
        <f t="shared" si="18"/>
        <v>0</v>
      </c>
      <c r="AX27" s="193"/>
      <c r="AY27" s="194" t="str">
        <f>BIL.PREV.!F23</f>
        <v>uu48</v>
      </c>
      <c r="AZ27" s="162" t="str">
        <f>BIL.PREV.!G23</f>
        <v>Spese per progetti e iniziative di Solidarietà</v>
      </c>
      <c r="BA27" s="141" t="s">
        <v>148</v>
      </c>
      <c r="BB27" t="str">
        <f t="shared" si="7"/>
        <v>uu48 - Spese per progetti e iniziative di Solidarietà</v>
      </c>
      <c r="BC27" t="str">
        <f t="shared" si="8"/>
        <v/>
      </c>
    </row>
    <row r="28" spans="1:58" ht="12.95" customHeight="1" x14ac:dyDescent="0.2">
      <c r="A28" s="187" t="str">
        <f t="shared" si="9"/>
        <v/>
      </c>
      <c r="B28" s="188"/>
      <c r="C28" s="189"/>
      <c r="D28" s="189"/>
      <c r="E28" s="198"/>
      <c r="F28" s="198"/>
      <c r="G28" s="198"/>
      <c r="H28" s="198"/>
      <c r="I28" s="199" t="str">
        <f t="shared" si="0"/>
        <v/>
      </c>
      <c r="J28" s="142" t="s">
        <v>84</v>
      </c>
      <c r="K28" s="192">
        <f t="shared" si="1"/>
        <v>0</v>
      </c>
      <c r="Q28" s="142" t="str">
        <f t="shared" si="2"/>
        <v/>
      </c>
      <c r="R28" s="142" t="str">
        <f t="shared" si="3"/>
        <v/>
      </c>
      <c r="S28" s="142">
        <f t="shared" si="4"/>
        <v>0</v>
      </c>
      <c r="T28" s="142">
        <f t="shared" si="17"/>
        <v>0</v>
      </c>
      <c r="U28" s="142">
        <f t="shared" si="17"/>
        <v>0</v>
      </c>
      <c r="V28" s="142">
        <f t="shared" si="17"/>
        <v>0</v>
      </c>
      <c r="W28" s="142">
        <f t="shared" si="17"/>
        <v>0</v>
      </c>
      <c r="X28" s="142">
        <f t="shared" si="17"/>
        <v>0</v>
      </c>
      <c r="Y28" s="142">
        <f t="shared" si="17"/>
        <v>0</v>
      </c>
      <c r="Z28" s="142">
        <f t="shared" si="17"/>
        <v>0</v>
      </c>
      <c r="AA28" s="142">
        <f t="shared" si="17"/>
        <v>0</v>
      </c>
      <c r="AB28" s="142">
        <f t="shared" si="17"/>
        <v>0</v>
      </c>
      <c r="AC28" s="142">
        <f t="shared" si="17"/>
        <v>0</v>
      </c>
      <c r="AD28" s="142">
        <f t="shared" si="17"/>
        <v>0</v>
      </c>
      <c r="AE28" s="142">
        <f t="shared" si="17"/>
        <v>0</v>
      </c>
      <c r="AF28" s="142">
        <f t="shared" si="17"/>
        <v>0</v>
      </c>
      <c r="AG28" s="142">
        <f t="shared" si="17"/>
        <v>0</v>
      </c>
      <c r="AH28" s="142">
        <f t="shared" si="17"/>
        <v>0</v>
      </c>
      <c r="AI28" s="142">
        <f t="shared" si="18"/>
        <v>0</v>
      </c>
      <c r="AJ28" s="142">
        <f t="shared" si="18"/>
        <v>0</v>
      </c>
      <c r="AK28" s="142">
        <f t="shared" si="18"/>
        <v>0</v>
      </c>
      <c r="AL28" s="142">
        <f t="shared" si="18"/>
        <v>0</v>
      </c>
      <c r="AM28" s="142">
        <f t="shared" si="18"/>
        <v>0</v>
      </c>
      <c r="AN28" s="142">
        <f t="shared" si="18"/>
        <v>0</v>
      </c>
      <c r="AO28" s="142">
        <f t="shared" si="18"/>
        <v>0</v>
      </c>
      <c r="AP28" s="142">
        <f t="shared" si="18"/>
        <v>0</v>
      </c>
      <c r="AQ28" s="142">
        <f t="shared" si="18"/>
        <v>0</v>
      </c>
      <c r="AR28" s="142">
        <f t="shared" si="18"/>
        <v>0</v>
      </c>
      <c r="AS28" s="142">
        <f t="shared" si="18"/>
        <v>0</v>
      </c>
      <c r="AT28" s="142">
        <f t="shared" si="18"/>
        <v>0</v>
      </c>
      <c r="AU28" s="142">
        <f t="shared" si="18"/>
        <v>0</v>
      </c>
      <c r="AV28" s="142">
        <f t="shared" si="18"/>
        <v>0</v>
      </c>
      <c r="AX28" s="193"/>
      <c r="AY28" s="194" t="str">
        <f>BIL.PREV.!F24</f>
        <v>uu49</v>
      </c>
      <c r="AZ28" s="162" t="str">
        <f>BIL.PREV.!G24</f>
        <v>Spese impreviste</v>
      </c>
      <c r="BA28" s="141" t="s">
        <v>148</v>
      </c>
      <c r="BB28" t="str">
        <f t="shared" si="7"/>
        <v>uu49 - Spese impreviste</v>
      </c>
      <c r="BC28" t="str">
        <f t="shared" si="8"/>
        <v/>
      </c>
      <c r="BF28" s="192"/>
    </row>
    <row r="29" spans="1:58" ht="12.95" customHeight="1" x14ac:dyDescent="0.2">
      <c r="A29" s="187" t="str">
        <f t="shared" si="9"/>
        <v/>
      </c>
      <c r="B29" s="188"/>
      <c r="C29" s="189"/>
      <c r="D29" s="189"/>
      <c r="E29" s="198"/>
      <c r="F29" s="198"/>
      <c r="G29" s="198"/>
      <c r="H29" s="198"/>
      <c r="I29" s="199" t="str">
        <f t="shared" si="0"/>
        <v/>
      </c>
      <c r="J29" s="142" t="s">
        <v>85</v>
      </c>
      <c r="K29" s="192">
        <f t="shared" si="1"/>
        <v>0</v>
      </c>
      <c r="Q29" s="142" t="str">
        <f t="shared" si="2"/>
        <v/>
      </c>
      <c r="R29" s="142" t="str">
        <f t="shared" si="3"/>
        <v/>
      </c>
      <c r="S29" s="142">
        <f t="shared" si="4"/>
        <v>0</v>
      </c>
      <c r="T29" s="142">
        <f t="shared" si="17"/>
        <v>0</v>
      </c>
      <c r="U29" s="142">
        <f t="shared" si="17"/>
        <v>0</v>
      </c>
      <c r="V29" s="142">
        <f t="shared" si="17"/>
        <v>0</v>
      </c>
      <c r="W29" s="142">
        <f t="shared" si="17"/>
        <v>0</v>
      </c>
      <c r="X29" s="142">
        <f t="shared" si="17"/>
        <v>0</v>
      </c>
      <c r="Y29" s="142">
        <f t="shared" si="17"/>
        <v>0</v>
      </c>
      <c r="Z29" s="142">
        <f t="shared" si="17"/>
        <v>0</v>
      </c>
      <c r="AA29" s="142">
        <f t="shared" si="17"/>
        <v>0</v>
      </c>
      <c r="AB29" s="142">
        <f t="shared" si="17"/>
        <v>0</v>
      </c>
      <c r="AC29" s="142">
        <f t="shared" si="17"/>
        <v>0</v>
      </c>
      <c r="AD29" s="142">
        <f t="shared" si="17"/>
        <v>0</v>
      </c>
      <c r="AE29" s="142">
        <f t="shared" si="17"/>
        <v>0</v>
      </c>
      <c r="AF29" s="142">
        <f t="shared" si="17"/>
        <v>0</v>
      </c>
      <c r="AG29" s="142">
        <f t="shared" si="17"/>
        <v>0</v>
      </c>
      <c r="AH29" s="142">
        <f t="shared" si="17"/>
        <v>0</v>
      </c>
      <c r="AI29" s="142">
        <f t="shared" si="18"/>
        <v>0</v>
      </c>
      <c r="AJ29" s="142">
        <f t="shared" si="18"/>
        <v>0</v>
      </c>
      <c r="AK29" s="142">
        <f t="shared" si="18"/>
        <v>0</v>
      </c>
      <c r="AL29" s="142">
        <f t="shared" si="18"/>
        <v>0</v>
      </c>
      <c r="AM29" s="142">
        <f t="shared" si="18"/>
        <v>0</v>
      </c>
      <c r="AN29" s="142">
        <f t="shared" si="18"/>
        <v>0</v>
      </c>
      <c r="AO29" s="142">
        <f t="shared" si="18"/>
        <v>0</v>
      </c>
      <c r="AP29" s="142">
        <f t="shared" si="18"/>
        <v>0</v>
      </c>
      <c r="AQ29" s="142">
        <f t="shared" si="18"/>
        <v>0</v>
      </c>
      <c r="AR29" s="142">
        <f t="shared" si="18"/>
        <v>0</v>
      </c>
      <c r="AS29" s="142">
        <f t="shared" si="18"/>
        <v>0</v>
      </c>
      <c r="AT29" s="142">
        <f t="shared" si="18"/>
        <v>0</v>
      </c>
      <c r="AU29" s="142">
        <f t="shared" si="18"/>
        <v>0</v>
      </c>
      <c r="AV29" s="142">
        <f t="shared" si="18"/>
        <v>0</v>
      </c>
      <c r="AX29" s="193"/>
      <c r="AY29" s="194" t="str">
        <f>BIL.PREV.!F25</f>
        <v>uu50</v>
      </c>
      <c r="AZ29" s="162" t="str">
        <f>BIL.PREV.!G25</f>
        <v>retribuzione dipendente</v>
      </c>
      <c r="BA29" s="141" t="s">
        <v>148</v>
      </c>
      <c r="BB29" t="str">
        <f t="shared" si="7"/>
        <v>uu50 - retribuzione dipendente</v>
      </c>
      <c r="BC29" t="str">
        <f t="shared" si="8"/>
        <v/>
      </c>
    </row>
    <row r="30" spans="1:58" ht="12.95" customHeight="1" x14ac:dyDescent="0.2">
      <c r="A30" s="187" t="str">
        <f t="shared" si="9"/>
        <v/>
      </c>
      <c r="B30" s="188"/>
      <c r="C30" s="189"/>
      <c r="D30" s="189"/>
      <c r="E30" s="198"/>
      <c r="F30" s="198"/>
      <c r="G30" s="198"/>
      <c r="H30" s="198"/>
      <c r="I30" s="199" t="str">
        <f t="shared" si="0"/>
        <v/>
      </c>
      <c r="J30" s="142" t="s">
        <v>86</v>
      </c>
      <c r="K30" s="192">
        <f t="shared" si="1"/>
        <v>0</v>
      </c>
      <c r="Q30" s="142" t="str">
        <f t="shared" si="2"/>
        <v/>
      </c>
      <c r="R30" s="142" t="str">
        <f t="shared" si="3"/>
        <v/>
      </c>
      <c r="S30" s="142">
        <f t="shared" si="4"/>
        <v>0</v>
      </c>
      <c r="T30" s="142">
        <f t="shared" si="17"/>
        <v>0</v>
      </c>
      <c r="U30" s="142">
        <f t="shared" si="17"/>
        <v>0</v>
      </c>
      <c r="V30" s="142">
        <f t="shared" si="17"/>
        <v>0</v>
      </c>
      <c r="W30" s="142">
        <f t="shared" si="17"/>
        <v>0</v>
      </c>
      <c r="X30" s="142">
        <f t="shared" si="17"/>
        <v>0</v>
      </c>
      <c r="Y30" s="142">
        <f t="shared" si="17"/>
        <v>0</v>
      </c>
      <c r="Z30" s="142">
        <f t="shared" si="17"/>
        <v>0</v>
      </c>
      <c r="AA30" s="142">
        <f t="shared" si="17"/>
        <v>0</v>
      </c>
      <c r="AB30" s="142">
        <f t="shared" si="17"/>
        <v>0</v>
      </c>
      <c r="AC30" s="142">
        <f t="shared" si="17"/>
        <v>0</v>
      </c>
      <c r="AD30" s="142">
        <f t="shared" si="17"/>
        <v>0</v>
      </c>
      <c r="AE30" s="142">
        <f t="shared" si="17"/>
        <v>0</v>
      </c>
      <c r="AF30" s="142">
        <f t="shared" si="17"/>
        <v>0</v>
      </c>
      <c r="AG30" s="142">
        <f t="shared" si="17"/>
        <v>0</v>
      </c>
      <c r="AH30" s="142">
        <f t="shared" si="17"/>
        <v>0</v>
      </c>
      <c r="AI30" s="142">
        <f t="shared" si="18"/>
        <v>0</v>
      </c>
      <c r="AJ30" s="142">
        <f t="shared" si="18"/>
        <v>0</v>
      </c>
      <c r="AK30" s="142">
        <f t="shared" si="18"/>
        <v>0</v>
      </c>
      <c r="AL30" s="142">
        <f t="shared" si="18"/>
        <v>0</v>
      </c>
      <c r="AM30" s="142">
        <f t="shared" si="18"/>
        <v>0</v>
      </c>
      <c r="AN30" s="142">
        <f t="shared" si="18"/>
        <v>0</v>
      </c>
      <c r="AO30" s="142">
        <f t="shared" si="18"/>
        <v>0</v>
      </c>
      <c r="AP30" s="142">
        <f t="shared" si="18"/>
        <v>0</v>
      </c>
      <c r="AQ30" s="142">
        <f t="shared" si="18"/>
        <v>0</v>
      </c>
      <c r="AR30" s="142">
        <f t="shared" si="18"/>
        <v>0</v>
      </c>
      <c r="AS30" s="142">
        <f t="shared" si="18"/>
        <v>0</v>
      </c>
      <c r="AT30" s="142">
        <f t="shared" si="18"/>
        <v>0</v>
      </c>
      <c r="AU30" s="142">
        <f t="shared" si="18"/>
        <v>0</v>
      </c>
      <c r="AV30" s="142">
        <f t="shared" si="18"/>
        <v>0</v>
      </c>
      <c r="AX30" s="193"/>
      <c r="AY30" s="194" t="str">
        <f>BIL.PREV.!F26</f>
        <v>uu51</v>
      </c>
      <c r="AZ30" s="162" t="str">
        <f>BIL.PREV.!G26</f>
        <v>oneri sociali</v>
      </c>
      <c r="BA30" s="141" t="s">
        <v>148</v>
      </c>
      <c r="BB30" t="str">
        <f t="shared" si="7"/>
        <v>uu51 - oneri sociali</v>
      </c>
      <c r="BC30" t="str">
        <f t="shared" si="8"/>
        <v/>
      </c>
    </row>
    <row r="31" spans="1:58" ht="12.95" customHeight="1" x14ac:dyDescent="0.2">
      <c r="A31" s="187" t="str">
        <f t="shared" si="9"/>
        <v/>
      </c>
      <c r="B31" s="188"/>
      <c r="C31" s="189"/>
      <c r="D31" s="189"/>
      <c r="E31" s="198"/>
      <c r="F31" s="198"/>
      <c r="G31" s="198"/>
      <c r="H31" s="198"/>
      <c r="I31" s="199" t="str">
        <f t="shared" si="0"/>
        <v/>
      </c>
      <c r="J31" s="142" t="s">
        <v>87</v>
      </c>
      <c r="K31" s="192">
        <f t="shared" si="1"/>
        <v>0</v>
      </c>
      <c r="Q31" s="142" t="str">
        <f t="shared" si="2"/>
        <v/>
      </c>
      <c r="R31" s="142" t="str">
        <f t="shared" si="3"/>
        <v/>
      </c>
      <c r="S31" s="142">
        <f t="shared" si="4"/>
        <v>0</v>
      </c>
      <c r="T31" s="142">
        <f t="shared" ref="T31:AH36" si="19">SUMIF($D31,T$9,$Q31)</f>
        <v>0</v>
      </c>
      <c r="U31" s="142">
        <f t="shared" si="19"/>
        <v>0</v>
      </c>
      <c r="V31" s="142">
        <f t="shared" si="19"/>
        <v>0</v>
      </c>
      <c r="W31" s="142">
        <f t="shared" si="19"/>
        <v>0</v>
      </c>
      <c r="X31" s="142">
        <f t="shared" si="19"/>
        <v>0</v>
      </c>
      <c r="Y31" s="142">
        <f t="shared" si="19"/>
        <v>0</v>
      </c>
      <c r="Z31" s="142">
        <f t="shared" si="19"/>
        <v>0</v>
      </c>
      <c r="AA31" s="142">
        <f t="shared" si="19"/>
        <v>0</v>
      </c>
      <c r="AB31" s="142">
        <f t="shared" si="19"/>
        <v>0</v>
      </c>
      <c r="AC31" s="142">
        <f t="shared" si="19"/>
        <v>0</v>
      </c>
      <c r="AD31" s="142">
        <f t="shared" si="19"/>
        <v>0</v>
      </c>
      <c r="AE31" s="142">
        <f t="shared" si="19"/>
        <v>0</v>
      </c>
      <c r="AF31" s="142">
        <f t="shared" si="19"/>
        <v>0</v>
      </c>
      <c r="AG31" s="142">
        <f t="shared" si="19"/>
        <v>0</v>
      </c>
      <c r="AH31" s="142">
        <f t="shared" si="19"/>
        <v>0</v>
      </c>
      <c r="AI31" s="142">
        <f t="shared" si="18"/>
        <v>0</v>
      </c>
      <c r="AJ31" s="142">
        <f t="shared" si="18"/>
        <v>0</v>
      </c>
      <c r="AK31" s="142">
        <f t="shared" si="18"/>
        <v>0</v>
      </c>
      <c r="AL31" s="142">
        <f t="shared" si="18"/>
        <v>0</v>
      </c>
      <c r="AM31" s="142">
        <f t="shared" si="18"/>
        <v>0</v>
      </c>
      <c r="AN31" s="142">
        <f t="shared" si="18"/>
        <v>0</v>
      </c>
      <c r="AO31" s="142">
        <f t="shared" si="18"/>
        <v>0</v>
      </c>
      <c r="AP31" s="142">
        <f t="shared" si="18"/>
        <v>0</v>
      </c>
      <c r="AQ31" s="142">
        <f t="shared" si="18"/>
        <v>0</v>
      </c>
      <c r="AR31" s="142">
        <f t="shared" si="18"/>
        <v>0</v>
      </c>
      <c r="AS31" s="142">
        <f t="shared" si="18"/>
        <v>0</v>
      </c>
      <c r="AT31" s="142">
        <f t="shared" si="18"/>
        <v>0</v>
      </c>
      <c r="AU31" s="142">
        <f t="shared" si="18"/>
        <v>0</v>
      </c>
      <c r="AV31" s="142">
        <f t="shared" si="18"/>
        <v>0</v>
      </c>
      <c r="AX31" s="193"/>
      <c r="AY31" s="194" t="str">
        <f>BIL.PREV.!F27</f>
        <v>uu52</v>
      </c>
      <c r="AZ31" s="162" t="str">
        <f>BIL.PREV.!G27</f>
        <v>TFR</v>
      </c>
      <c r="BA31" s="141" t="s">
        <v>148</v>
      </c>
      <c r="BB31" t="str">
        <f t="shared" si="7"/>
        <v>uu52 - TFR</v>
      </c>
      <c r="BC31" t="str">
        <f t="shared" si="8"/>
        <v/>
      </c>
    </row>
    <row r="32" spans="1:58" ht="12.95" customHeight="1" x14ac:dyDescent="0.2">
      <c r="A32" s="187" t="str">
        <f t="shared" si="9"/>
        <v/>
      </c>
      <c r="B32" s="188"/>
      <c r="C32" s="189"/>
      <c r="D32" s="189"/>
      <c r="E32" s="198"/>
      <c r="F32" s="198"/>
      <c r="G32" s="198"/>
      <c r="H32" s="198"/>
      <c r="I32" s="199" t="str">
        <f t="shared" si="0"/>
        <v/>
      </c>
      <c r="J32" s="142" t="s">
        <v>88</v>
      </c>
      <c r="K32" s="192">
        <f t="shared" si="1"/>
        <v>0</v>
      </c>
      <c r="Q32" s="142" t="str">
        <f t="shared" si="2"/>
        <v/>
      </c>
      <c r="R32" s="142" t="str">
        <f t="shared" si="3"/>
        <v/>
      </c>
      <c r="S32" s="142">
        <f t="shared" si="4"/>
        <v>0</v>
      </c>
      <c r="T32" s="142">
        <f t="shared" si="19"/>
        <v>0</v>
      </c>
      <c r="U32" s="142">
        <f t="shared" si="19"/>
        <v>0</v>
      </c>
      <c r="V32" s="142">
        <f t="shared" si="19"/>
        <v>0</v>
      </c>
      <c r="W32" s="142">
        <f t="shared" si="19"/>
        <v>0</v>
      </c>
      <c r="X32" s="142">
        <f t="shared" si="19"/>
        <v>0</v>
      </c>
      <c r="Y32" s="142">
        <f t="shared" si="19"/>
        <v>0</v>
      </c>
      <c r="Z32" s="142">
        <f t="shared" si="19"/>
        <v>0</v>
      </c>
      <c r="AA32" s="142">
        <f t="shared" si="19"/>
        <v>0</v>
      </c>
      <c r="AB32" s="142">
        <f t="shared" si="19"/>
        <v>0</v>
      </c>
      <c r="AC32" s="142">
        <f t="shared" si="19"/>
        <v>0</v>
      </c>
      <c r="AD32" s="142">
        <f t="shared" si="19"/>
        <v>0</v>
      </c>
      <c r="AE32" s="142">
        <f t="shared" si="19"/>
        <v>0</v>
      </c>
      <c r="AF32" s="142">
        <f t="shared" si="19"/>
        <v>0</v>
      </c>
      <c r="AG32" s="142">
        <f t="shared" si="19"/>
        <v>0</v>
      </c>
      <c r="AH32" s="142">
        <f t="shared" si="19"/>
        <v>0</v>
      </c>
      <c r="AI32" s="142">
        <f t="shared" si="18"/>
        <v>0</v>
      </c>
      <c r="AJ32" s="142">
        <f t="shared" si="18"/>
        <v>0</v>
      </c>
      <c r="AK32" s="142">
        <f t="shared" si="18"/>
        <v>0</v>
      </c>
      <c r="AL32" s="142">
        <f t="shared" si="18"/>
        <v>0</v>
      </c>
      <c r="AM32" s="142">
        <f t="shared" si="18"/>
        <v>0</v>
      </c>
      <c r="AN32" s="142">
        <f t="shared" si="18"/>
        <v>0</v>
      </c>
      <c r="AO32" s="142">
        <f t="shared" si="18"/>
        <v>0</v>
      </c>
      <c r="AP32" s="142">
        <f t="shared" si="18"/>
        <v>0</v>
      </c>
      <c r="AQ32" s="142">
        <f t="shared" si="18"/>
        <v>0</v>
      </c>
      <c r="AR32" s="142">
        <f t="shared" si="18"/>
        <v>0</v>
      </c>
      <c r="AS32" s="142">
        <f t="shared" si="18"/>
        <v>0</v>
      </c>
      <c r="AT32" s="142">
        <f t="shared" si="18"/>
        <v>0</v>
      </c>
      <c r="AU32" s="142">
        <f t="shared" si="18"/>
        <v>0</v>
      </c>
      <c r="AV32" s="142">
        <f t="shared" si="18"/>
        <v>0</v>
      </c>
      <c r="AX32" s="193"/>
      <c r="AY32" s="194">
        <f>BIL.PREV.!F33</f>
        <v>0</v>
      </c>
      <c r="AZ32" s="162" t="str">
        <f>BIL.PREV.!G33</f>
        <v xml:space="preserve">T O T A L E   </v>
      </c>
      <c r="BA32" s="141" t="s">
        <v>148</v>
      </c>
      <c r="BB32" t="str">
        <f t="shared" si="7"/>
        <v xml:space="preserve">0 - T O T A L E   </v>
      </c>
      <c r="BC32" t="str">
        <f t="shared" si="8"/>
        <v/>
      </c>
    </row>
    <row r="33" spans="1:58" ht="12.95" customHeight="1" x14ac:dyDescent="0.2">
      <c r="A33" s="187" t="str">
        <f t="shared" si="9"/>
        <v/>
      </c>
      <c r="B33" s="188"/>
      <c r="C33" s="189"/>
      <c r="D33" s="189"/>
      <c r="E33" s="198"/>
      <c r="F33" s="198"/>
      <c r="G33" s="198"/>
      <c r="H33" s="198"/>
      <c r="I33" s="199" t="str">
        <f t="shared" si="0"/>
        <v/>
      </c>
      <c r="J33" s="142" t="s">
        <v>89</v>
      </c>
      <c r="K33" s="192">
        <f t="shared" si="1"/>
        <v>0</v>
      </c>
      <c r="Q33" s="142" t="str">
        <f t="shared" si="2"/>
        <v/>
      </c>
      <c r="R33" s="142" t="str">
        <f t="shared" si="3"/>
        <v/>
      </c>
      <c r="S33" s="142">
        <f t="shared" si="4"/>
        <v>0</v>
      </c>
      <c r="T33" s="142">
        <f t="shared" si="19"/>
        <v>0</v>
      </c>
      <c r="U33" s="142">
        <f t="shared" si="19"/>
        <v>0</v>
      </c>
      <c r="V33" s="142">
        <f t="shared" si="19"/>
        <v>0</v>
      </c>
      <c r="W33" s="142">
        <f t="shared" si="19"/>
        <v>0</v>
      </c>
      <c r="X33" s="142">
        <f t="shared" si="19"/>
        <v>0</v>
      </c>
      <c r="Y33" s="142">
        <f t="shared" si="19"/>
        <v>0</v>
      </c>
      <c r="Z33" s="142">
        <f t="shared" si="19"/>
        <v>0</v>
      </c>
      <c r="AA33" s="142">
        <f t="shared" si="19"/>
        <v>0</v>
      </c>
      <c r="AB33" s="142">
        <f t="shared" si="19"/>
        <v>0</v>
      </c>
      <c r="AC33" s="142">
        <f t="shared" si="19"/>
        <v>0</v>
      </c>
      <c r="AD33" s="142">
        <f t="shared" si="19"/>
        <v>0</v>
      </c>
      <c r="AE33" s="142">
        <f t="shared" si="19"/>
        <v>0</v>
      </c>
      <c r="AF33" s="142">
        <f t="shared" si="19"/>
        <v>0</v>
      </c>
      <c r="AG33" s="142">
        <f t="shared" si="19"/>
        <v>0</v>
      </c>
      <c r="AH33" s="142">
        <f t="shared" si="19"/>
        <v>0</v>
      </c>
      <c r="AI33" s="142">
        <f t="shared" si="18"/>
        <v>0</v>
      </c>
      <c r="AJ33" s="142">
        <f t="shared" si="18"/>
        <v>0</v>
      </c>
      <c r="AK33" s="142">
        <f t="shared" si="18"/>
        <v>0</v>
      </c>
      <c r="AL33" s="142">
        <f t="shared" si="18"/>
        <v>0</v>
      </c>
      <c r="AM33" s="142">
        <f t="shared" si="18"/>
        <v>0</v>
      </c>
      <c r="AN33" s="142">
        <f t="shared" si="18"/>
        <v>0</v>
      </c>
      <c r="AO33" s="142">
        <f t="shared" si="18"/>
        <v>0</v>
      </c>
      <c r="AP33" s="142">
        <f t="shared" si="18"/>
        <v>0</v>
      </c>
      <c r="AQ33" s="142">
        <f t="shared" si="18"/>
        <v>0</v>
      </c>
      <c r="AR33" s="142">
        <f t="shared" si="18"/>
        <v>0</v>
      </c>
      <c r="AS33" s="142">
        <f t="shared" si="18"/>
        <v>0</v>
      </c>
      <c r="AT33" s="142">
        <f t="shared" si="18"/>
        <v>0</v>
      </c>
      <c r="AU33" s="142">
        <f t="shared" si="18"/>
        <v>0</v>
      </c>
      <c r="AV33" s="142">
        <f t="shared" si="18"/>
        <v>0</v>
      </c>
      <c r="AX33" s="193"/>
      <c r="AY33" s="194">
        <f>BIL.PREV.!F36</f>
        <v>0</v>
      </c>
      <c r="AZ33" s="162" t="str">
        <f>BIL.PREV.!G36</f>
        <v>PARTITE DI GIRO:</v>
      </c>
      <c r="BA33" s="141" t="s">
        <v>148</v>
      </c>
      <c r="BB33" t="str">
        <f t="shared" si="7"/>
        <v>0 - PARTITE DI GIRO:</v>
      </c>
      <c r="BC33" t="str">
        <f t="shared" si="8"/>
        <v/>
      </c>
      <c r="BF33" s="192"/>
    </row>
    <row r="34" spans="1:58" ht="12.95" customHeight="1" x14ac:dyDescent="0.2">
      <c r="A34" s="187" t="str">
        <f t="shared" si="9"/>
        <v/>
      </c>
      <c r="B34" s="188"/>
      <c r="C34" s="189"/>
      <c r="D34" s="189"/>
      <c r="E34" s="198"/>
      <c r="F34" s="198"/>
      <c r="G34" s="198"/>
      <c r="H34" s="198"/>
      <c r="I34" s="199" t="str">
        <f t="shared" si="0"/>
        <v/>
      </c>
      <c r="J34" s="142" t="s">
        <v>90</v>
      </c>
      <c r="K34" s="192">
        <f t="shared" si="1"/>
        <v>0</v>
      </c>
      <c r="Q34" s="142" t="str">
        <f t="shared" si="2"/>
        <v/>
      </c>
      <c r="R34" s="142" t="str">
        <f t="shared" si="3"/>
        <v/>
      </c>
      <c r="S34" s="142">
        <f t="shared" si="4"/>
        <v>0</v>
      </c>
      <c r="T34" s="142">
        <f t="shared" si="19"/>
        <v>0</v>
      </c>
      <c r="U34" s="142">
        <f t="shared" si="19"/>
        <v>0</v>
      </c>
      <c r="V34" s="142">
        <f t="shared" si="19"/>
        <v>0</v>
      </c>
      <c r="W34" s="142">
        <f t="shared" si="19"/>
        <v>0</v>
      </c>
      <c r="X34" s="142">
        <f t="shared" si="19"/>
        <v>0</v>
      </c>
      <c r="Y34" s="142">
        <f t="shared" si="19"/>
        <v>0</v>
      </c>
      <c r="Z34" s="142">
        <f t="shared" si="19"/>
        <v>0</v>
      </c>
      <c r="AA34" s="142">
        <f t="shared" si="19"/>
        <v>0</v>
      </c>
      <c r="AB34" s="142">
        <f t="shared" si="19"/>
        <v>0</v>
      </c>
      <c r="AC34" s="142">
        <f t="shared" si="19"/>
        <v>0</v>
      </c>
      <c r="AD34" s="142">
        <f t="shared" si="19"/>
        <v>0</v>
      </c>
      <c r="AE34" s="142">
        <f t="shared" si="19"/>
        <v>0</v>
      </c>
      <c r="AF34" s="142">
        <f t="shared" si="19"/>
        <v>0</v>
      </c>
      <c r="AG34" s="142">
        <f t="shared" si="19"/>
        <v>0</v>
      </c>
      <c r="AH34" s="142">
        <f t="shared" si="19"/>
        <v>0</v>
      </c>
      <c r="AI34" s="142">
        <f t="shared" si="18"/>
        <v>0</v>
      </c>
      <c r="AJ34" s="142">
        <f t="shared" si="18"/>
        <v>0</v>
      </c>
      <c r="AK34" s="142">
        <f t="shared" si="18"/>
        <v>0</v>
      </c>
      <c r="AL34" s="142">
        <f t="shared" si="18"/>
        <v>0</v>
      </c>
      <c r="AM34" s="142">
        <f t="shared" si="18"/>
        <v>0</v>
      </c>
      <c r="AN34" s="142">
        <f t="shared" si="18"/>
        <v>0</v>
      </c>
      <c r="AO34" s="142">
        <f t="shared" si="18"/>
        <v>0</v>
      </c>
      <c r="AP34" s="142">
        <f t="shared" si="18"/>
        <v>0</v>
      </c>
      <c r="AQ34" s="142">
        <f t="shared" si="18"/>
        <v>0</v>
      </c>
      <c r="AR34" s="142">
        <f t="shared" si="18"/>
        <v>0</v>
      </c>
      <c r="AS34" s="142">
        <f t="shared" si="18"/>
        <v>0</v>
      </c>
      <c r="AT34" s="142">
        <f t="shared" si="18"/>
        <v>0</v>
      </c>
      <c r="AU34" s="142">
        <f t="shared" si="18"/>
        <v>0</v>
      </c>
      <c r="AV34" s="142">
        <f t="shared" si="18"/>
        <v>0</v>
      </c>
      <c r="AX34" s="193"/>
      <c r="AY34" s="194" t="str">
        <f>BIL.PREV.!F37</f>
        <v>uu58</v>
      </c>
      <c r="AZ34" s="162" t="str">
        <f>BIL.PREV.!G37</f>
        <v>Organizzazione Assemblea Nazionale</v>
      </c>
      <c r="BA34" s="141" t="s">
        <v>148</v>
      </c>
      <c r="BB34" t="str">
        <f t="shared" si="7"/>
        <v>uu58 - Organizzazione Assemblea Nazionale</v>
      </c>
      <c r="BC34" t="str">
        <f t="shared" si="8"/>
        <v/>
      </c>
    </row>
    <row r="35" spans="1:58" ht="12.95" customHeight="1" x14ac:dyDescent="0.2">
      <c r="A35" s="187" t="str">
        <f t="shared" si="9"/>
        <v/>
      </c>
      <c r="B35" s="188"/>
      <c r="C35" s="189"/>
      <c r="D35" s="189"/>
      <c r="E35" s="198"/>
      <c r="F35" s="198"/>
      <c r="G35" s="198"/>
      <c r="H35" s="198"/>
      <c r="I35" s="199" t="str">
        <f t="shared" si="0"/>
        <v/>
      </c>
      <c r="J35" s="142" t="s">
        <v>91</v>
      </c>
      <c r="K35" s="192">
        <f t="shared" si="1"/>
        <v>0</v>
      </c>
      <c r="Q35" s="142" t="str">
        <f t="shared" si="2"/>
        <v/>
      </c>
      <c r="R35" s="142" t="str">
        <f t="shared" si="3"/>
        <v/>
      </c>
      <c r="S35" s="142">
        <f t="shared" si="4"/>
        <v>0</v>
      </c>
      <c r="T35" s="142">
        <f t="shared" si="19"/>
        <v>0</v>
      </c>
      <c r="U35" s="142">
        <f t="shared" si="19"/>
        <v>0</v>
      </c>
      <c r="V35" s="142">
        <f t="shared" si="19"/>
        <v>0</v>
      </c>
      <c r="W35" s="142">
        <f t="shared" si="19"/>
        <v>0</v>
      </c>
      <c r="X35" s="142">
        <f t="shared" si="19"/>
        <v>0</v>
      </c>
      <c r="Y35" s="142">
        <f t="shared" si="19"/>
        <v>0</v>
      </c>
      <c r="Z35" s="142">
        <f t="shared" si="19"/>
        <v>0</v>
      </c>
      <c r="AA35" s="142">
        <f t="shared" si="19"/>
        <v>0</v>
      </c>
      <c r="AB35" s="142">
        <f t="shared" si="19"/>
        <v>0</v>
      </c>
      <c r="AC35" s="142">
        <f t="shared" si="19"/>
        <v>0</v>
      </c>
      <c r="AD35" s="142">
        <f t="shared" si="19"/>
        <v>0</v>
      </c>
      <c r="AE35" s="142">
        <f t="shared" si="19"/>
        <v>0</v>
      </c>
      <c r="AF35" s="142">
        <f t="shared" si="19"/>
        <v>0</v>
      </c>
      <c r="AG35" s="142">
        <f t="shared" si="19"/>
        <v>0</v>
      </c>
      <c r="AH35" s="142">
        <f t="shared" si="19"/>
        <v>0</v>
      </c>
      <c r="AI35" s="142">
        <f t="shared" si="18"/>
        <v>0</v>
      </c>
      <c r="AJ35" s="142">
        <f t="shared" si="18"/>
        <v>0</v>
      </c>
      <c r="AK35" s="142">
        <f t="shared" si="18"/>
        <v>0</v>
      </c>
      <c r="AL35" s="142">
        <f t="shared" si="18"/>
        <v>0</v>
      </c>
      <c r="AM35" s="142">
        <f t="shared" si="18"/>
        <v>0</v>
      </c>
      <c r="AN35" s="142">
        <f t="shared" si="18"/>
        <v>0</v>
      </c>
      <c r="AO35" s="142">
        <f t="shared" si="18"/>
        <v>0</v>
      </c>
      <c r="AP35" s="142">
        <f t="shared" si="18"/>
        <v>0</v>
      </c>
      <c r="AQ35" s="142">
        <f t="shared" si="18"/>
        <v>0</v>
      </c>
      <c r="AR35" s="142">
        <f t="shared" si="18"/>
        <v>0</v>
      </c>
      <c r="AS35" s="142">
        <f t="shared" si="18"/>
        <v>0</v>
      </c>
      <c r="AT35" s="142">
        <f t="shared" si="18"/>
        <v>0</v>
      </c>
      <c r="AU35" s="142">
        <f t="shared" si="18"/>
        <v>0</v>
      </c>
      <c r="AV35" s="142">
        <f t="shared" si="18"/>
        <v>0</v>
      </c>
      <c r="AX35" s="193"/>
      <c r="AY35" s="194" t="str">
        <f>BIL.PREV.!F38</f>
        <v>uu59</v>
      </c>
      <c r="AZ35" s="162" t="str">
        <f>BIL.PREV.!G38</f>
        <v>Spese partecipazione soci ad eventi associativi</v>
      </c>
      <c r="BA35" s="141" t="s">
        <v>148</v>
      </c>
      <c r="BB35" t="str">
        <f t="shared" si="7"/>
        <v>uu59 - Spese partecipazione soci ad eventi associativi</v>
      </c>
      <c r="BC35" t="str">
        <f t="shared" si="8"/>
        <v/>
      </c>
    </row>
    <row r="36" spans="1:58" ht="12.95" customHeight="1" x14ac:dyDescent="0.2">
      <c r="A36" s="187" t="str">
        <f t="shared" si="9"/>
        <v/>
      </c>
      <c r="B36" s="188"/>
      <c r="C36" s="189"/>
      <c r="D36" s="189"/>
      <c r="E36" s="198"/>
      <c r="F36" s="198"/>
      <c r="G36" s="198"/>
      <c r="H36" s="198"/>
      <c r="I36" s="199" t="str">
        <f t="shared" si="0"/>
        <v/>
      </c>
      <c r="J36" s="142" t="s">
        <v>110</v>
      </c>
      <c r="K36" s="192">
        <f t="shared" si="1"/>
        <v>0</v>
      </c>
      <c r="Q36" s="142" t="str">
        <f t="shared" si="2"/>
        <v/>
      </c>
      <c r="R36" s="142" t="str">
        <f t="shared" si="3"/>
        <v/>
      </c>
      <c r="S36" s="142">
        <f t="shared" si="4"/>
        <v>0</v>
      </c>
      <c r="T36" s="142">
        <f t="shared" si="19"/>
        <v>0</v>
      </c>
      <c r="U36" s="142">
        <f t="shared" si="19"/>
        <v>0</v>
      </c>
      <c r="V36" s="142">
        <f t="shared" si="19"/>
        <v>0</v>
      </c>
      <c r="W36" s="142">
        <f t="shared" si="19"/>
        <v>0</v>
      </c>
      <c r="X36" s="142">
        <f t="shared" si="19"/>
        <v>0</v>
      </c>
      <c r="Y36" s="142">
        <f t="shared" si="19"/>
        <v>0</v>
      </c>
      <c r="Z36" s="142">
        <f t="shared" si="19"/>
        <v>0</v>
      </c>
      <c r="AA36" s="142">
        <f t="shared" si="19"/>
        <v>0</v>
      </c>
      <c r="AB36" s="142">
        <f t="shared" si="19"/>
        <v>0</v>
      </c>
      <c r="AC36" s="142">
        <f t="shared" si="19"/>
        <v>0</v>
      </c>
      <c r="AD36" s="142">
        <f t="shared" si="19"/>
        <v>0</v>
      </c>
      <c r="AE36" s="142">
        <f t="shared" si="19"/>
        <v>0</v>
      </c>
      <c r="AF36" s="142">
        <f t="shared" si="19"/>
        <v>0</v>
      </c>
      <c r="AG36" s="142">
        <f t="shared" si="19"/>
        <v>0</v>
      </c>
      <c r="AH36" s="142">
        <f t="shared" si="19"/>
        <v>0</v>
      </c>
      <c r="AI36" s="142">
        <f t="shared" ref="AI36:AM39" si="20">SUMIF($D36,AI$9,$Q36)</f>
        <v>0</v>
      </c>
      <c r="AJ36" s="142">
        <f t="shared" si="20"/>
        <v>0</v>
      </c>
      <c r="AK36" s="142">
        <f t="shared" si="20"/>
        <v>0</v>
      </c>
      <c r="AL36" s="142">
        <f t="shared" si="20"/>
        <v>0</v>
      </c>
      <c r="AM36" s="142">
        <f t="shared" si="20"/>
        <v>0</v>
      </c>
      <c r="AN36" s="142">
        <f t="shared" si="18"/>
        <v>0</v>
      </c>
      <c r="AO36" s="142">
        <f t="shared" si="18"/>
        <v>0</v>
      </c>
      <c r="AP36" s="142">
        <f t="shared" si="18"/>
        <v>0</v>
      </c>
      <c r="AQ36" s="142">
        <f t="shared" si="18"/>
        <v>0</v>
      </c>
      <c r="AR36" s="142">
        <f t="shared" si="18"/>
        <v>0</v>
      </c>
      <c r="AS36" s="142">
        <f t="shared" si="18"/>
        <v>0</v>
      </c>
      <c r="AT36" s="142">
        <f t="shared" si="18"/>
        <v>0</v>
      </c>
      <c r="AU36" s="142">
        <f t="shared" si="18"/>
        <v>0</v>
      </c>
      <c r="AV36" s="142">
        <f t="shared" si="18"/>
        <v>0</v>
      </c>
      <c r="AX36" s="193"/>
      <c r="AY36" s="194" t="e">
        <f>BIL.PREV.!#REF!</f>
        <v>#REF!</v>
      </c>
      <c r="AZ36" s="162" t="e">
        <f>BIL.PREV.!#REF!</f>
        <v>#REF!</v>
      </c>
      <c r="BA36" s="141" t="s">
        <v>148</v>
      </c>
      <c r="BB36" t="e">
        <f t="shared" si="7"/>
        <v>#REF!</v>
      </c>
      <c r="BC36" t="str">
        <f t="shared" si="8"/>
        <v/>
      </c>
    </row>
    <row r="37" spans="1:58" ht="12.95" customHeight="1" x14ac:dyDescent="0.2">
      <c r="A37" s="187" t="str">
        <f t="shared" si="9"/>
        <v/>
      </c>
      <c r="B37" s="188"/>
      <c r="C37" s="189"/>
      <c r="D37" s="189"/>
      <c r="E37" s="198"/>
      <c r="F37" s="198"/>
      <c r="G37" s="198"/>
      <c r="H37" s="198"/>
      <c r="I37" s="199" t="str">
        <f t="shared" si="0"/>
        <v/>
      </c>
      <c r="J37" s="142" t="s">
        <v>111</v>
      </c>
      <c r="K37" s="192">
        <f t="shared" si="1"/>
        <v>0</v>
      </c>
      <c r="Q37" s="142" t="str">
        <f t="shared" si="2"/>
        <v/>
      </c>
      <c r="R37" s="142" t="str">
        <f t="shared" si="3"/>
        <v/>
      </c>
      <c r="S37" s="142">
        <f t="shared" ref="S37:AH39" si="21">SUMIF($D37,S$9,$Q37)</f>
        <v>0</v>
      </c>
      <c r="T37" s="142">
        <f t="shared" si="21"/>
        <v>0</v>
      </c>
      <c r="U37" s="142">
        <f t="shared" si="21"/>
        <v>0</v>
      </c>
      <c r="V37" s="142">
        <f t="shared" si="21"/>
        <v>0</v>
      </c>
      <c r="W37" s="142">
        <f t="shared" si="21"/>
        <v>0</v>
      </c>
      <c r="X37" s="142">
        <f t="shared" si="21"/>
        <v>0</v>
      </c>
      <c r="Y37" s="142">
        <f t="shared" si="21"/>
        <v>0</v>
      </c>
      <c r="Z37" s="142">
        <f t="shared" si="21"/>
        <v>0</v>
      </c>
      <c r="AA37" s="142">
        <f t="shared" si="21"/>
        <v>0</v>
      </c>
      <c r="AB37" s="142">
        <f t="shared" si="21"/>
        <v>0</v>
      </c>
      <c r="AC37" s="142">
        <f t="shared" si="21"/>
        <v>0</v>
      </c>
      <c r="AD37" s="142">
        <f t="shared" si="21"/>
        <v>0</v>
      </c>
      <c r="AE37" s="142">
        <f t="shared" si="21"/>
        <v>0</v>
      </c>
      <c r="AF37" s="142">
        <f t="shared" si="21"/>
        <v>0</v>
      </c>
      <c r="AG37" s="142">
        <f t="shared" si="21"/>
        <v>0</v>
      </c>
      <c r="AH37" s="142">
        <f t="shared" si="21"/>
        <v>0</v>
      </c>
      <c r="AI37" s="142">
        <f t="shared" si="20"/>
        <v>0</v>
      </c>
      <c r="AJ37" s="142">
        <f t="shared" si="20"/>
        <v>0</v>
      </c>
      <c r="AK37" s="142">
        <f t="shared" si="20"/>
        <v>0</v>
      </c>
      <c r="AL37" s="142">
        <f t="shared" si="20"/>
        <v>0</v>
      </c>
      <c r="AM37" s="142">
        <f t="shared" si="20"/>
        <v>0</v>
      </c>
      <c r="AN37" s="142">
        <f t="shared" si="18"/>
        <v>0</v>
      </c>
      <c r="AO37" s="142">
        <f t="shared" si="18"/>
        <v>0</v>
      </c>
      <c r="AP37" s="142">
        <f t="shared" si="18"/>
        <v>0</v>
      </c>
      <c r="AQ37" s="142">
        <f t="shared" si="18"/>
        <v>0</v>
      </c>
      <c r="AR37" s="142">
        <f t="shared" si="18"/>
        <v>0</v>
      </c>
      <c r="AS37" s="142">
        <f t="shared" si="18"/>
        <v>0</v>
      </c>
      <c r="AT37" s="142">
        <f t="shared" si="18"/>
        <v>0</v>
      </c>
      <c r="AU37" s="142">
        <f t="shared" si="18"/>
        <v>0</v>
      </c>
      <c r="AV37" s="142">
        <f t="shared" si="18"/>
        <v>0</v>
      </c>
      <c r="AX37" s="193"/>
      <c r="AY37" s="194" t="e">
        <f>BIL.PREV.!#REF!</f>
        <v>#REF!</v>
      </c>
      <c r="AZ37" s="162" t="e">
        <f>BIL.PREV.!#REF!</f>
        <v>#REF!</v>
      </c>
      <c r="BA37" s="141" t="s">
        <v>148</v>
      </c>
      <c r="BB37" t="e">
        <f t="shared" si="7"/>
        <v>#REF!</v>
      </c>
      <c r="BC37" t="str">
        <f t="shared" si="8"/>
        <v/>
      </c>
    </row>
    <row r="38" spans="1:58" ht="12.95" customHeight="1" x14ac:dyDescent="0.2">
      <c r="A38" s="187" t="str">
        <f t="shared" si="9"/>
        <v/>
      </c>
      <c r="B38" s="188"/>
      <c r="C38" s="189"/>
      <c r="D38" s="189"/>
      <c r="E38" s="198"/>
      <c r="F38" s="198"/>
      <c r="G38" s="198"/>
      <c r="H38" s="198"/>
      <c r="I38" s="199" t="str">
        <f t="shared" si="0"/>
        <v/>
      </c>
      <c r="J38" s="142" t="s">
        <v>112</v>
      </c>
      <c r="K38" s="192">
        <f t="shared" si="1"/>
        <v>0</v>
      </c>
      <c r="Q38" s="142" t="str">
        <f t="shared" si="2"/>
        <v/>
      </c>
      <c r="R38" s="142" t="str">
        <f t="shared" si="3"/>
        <v/>
      </c>
      <c r="S38" s="142">
        <f t="shared" si="21"/>
        <v>0</v>
      </c>
      <c r="T38" s="142">
        <f t="shared" si="21"/>
        <v>0</v>
      </c>
      <c r="U38" s="142">
        <f t="shared" si="21"/>
        <v>0</v>
      </c>
      <c r="V38" s="142">
        <f t="shared" si="21"/>
        <v>0</v>
      </c>
      <c r="W38" s="142">
        <f t="shared" si="21"/>
        <v>0</v>
      </c>
      <c r="X38" s="142">
        <f t="shared" si="21"/>
        <v>0</v>
      </c>
      <c r="Y38" s="142">
        <f t="shared" si="21"/>
        <v>0</v>
      </c>
      <c r="Z38" s="142">
        <f t="shared" si="21"/>
        <v>0</v>
      </c>
      <c r="AA38" s="142">
        <f t="shared" si="21"/>
        <v>0</v>
      </c>
      <c r="AB38" s="142">
        <f t="shared" si="21"/>
        <v>0</v>
      </c>
      <c r="AC38" s="142">
        <f t="shared" si="21"/>
        <v>0</v>
      </c>
      <c r="AD38" s="142">
        <f t="shared" si="21"/>
        <v>0</v>
      </c>
      <c r="AE38" s="142">
        <f t="shared" si="21"/>
        <v>0</v>
      </c>
      <c r="AF38" s="142">
        <f t="shared" si="21"/>
        <v>0</v>
      </c>
      <c r="AG38" s="142">
        <f t="shared" si="21"/>
        <v>0</v>
      </c>
      <c r="AH38" s="142">
        <f t="shared" si="21"/>
        <v>0</v>
      </c>
      <c r="AI38" s="142">
        <f t="shared" si="20"/>
        <v>0</v>
      </c>
      <c r="AJ38" s="142">
        <f t="shared" si="20"/>
        <v>0</v>
      </c>
      <c r="AK38" s="142">
        <f t="shared" si="20"/>
        <v>0</v>
      </c>
      <c r="AL38" s="142">
        <f t="shared" si="20"/>
        <v>0</v>
      </c>
      <c r="AM38" s="142">
        <f t="shared" si="20"/>
        <v>0</v>
      </c>
      <c r="AN38" s="142">
        <f t="shared" si="18"/>
        <v>0</v>
      </c>
      <c r="AO38" s="142">
        <f t="shared" si="18"/>
        <v>0</v>
      </c>
      <c r="AP38" s="142">
        <f t="shared" si="18"/>
        <v>0</v>
      </c>
      <c r="AQ38" s="142">
        <f t="shared" si="18"/>
        <v>0</v>
      </c>
      <c r="AR38" s="142">
        <f t="shared" si="18"/>
        <v>0</v>
      </c>
      <c r="AS38" s="142">
        <f t="shared" si="18"/>
        <v>0</v>
      </c>
      <c r="AT38" s="142">
        <f t="shared" si="18"/>
        <v>0</v>
      </c>
      <c r="AU38" s="142">
        <f t="shared" si="18"/>
        <v>0</v>
      </c>
      <c r="AV38" s="142">
        <f t="shared" si="18"/>
        <v>0</v>
      </c>
      <c r="AX38" s="193"/>
      <c r="AY38" s="194" t="e">
        <f>BIL.PREV.!#REF!</f>
        <v>#REF!</v>
      </c>
      <c r="AZ38" s="162" t="e">
        <f>BIL.PREV.!#REF!</f>
        <v>#REF!</v>
      </c>
      <c r="BA38" s="141" t="s">
        <v>148</v>
      </c>
      <c r="BB38" t="e">
        <f t="shared" si="7"/>
        <v>#REF!</v>
      </c>
      <c r="BC38" t="str">
        <f t="shared" si="8"/>
        <v/>
      </c>
    </row>
    <row r="39" spans="1:58" ht="12.95" customHeight="1" thickBot="1" x14ac:dyDescent="0.25">
      <c r="A39" s="200" t="str">
        <f t="shared" si="9"/>
        <v/>
      </c>
      <c r="B39" s="201"/>
      <c r="C39" s="202"/>
      <c r="D39" s="202"/>
      <c r="E39" s="203"/>
      <c r="F39" s="203"/>
      <c r="G39" s="198"/>
      <c r="H39" s="198"/>
      <c r="I39" s="199" t="str">
        <f t="shared" si="0"/>
        <v/>
      </c>
      <c r="J39" s="142" t="s">
        <v>113</v>
      </c>
      <c r="K39" s="192">
        <f t="shared" si="1"/>
        <v>0</v>
      </c>
      <c r="Q39" s="142" t="str">
        <f t="shared" si="2"/>
        <v/>
      </c>
      <c r="R39" s="142" t="str">
        <f t="shared" si="3"/>
        <v/>
      </c>
      <c r="S39" s="142">
        <f t="shared" si="21"/>
        <v>0</v>
      </c>
      <c r="T39" s="142">
        <f t="shared" si="21"/>
        <v>0</v>
      </c>
      <c r="U39" s="142">
        <f t="shared" si="21"/>
        <v>0</v>
      </c>
      <c r="V39" s="142">
        <f t="shared" si="21"/>
        <v>0</v>
      </c>
      <c r="W39" s="142">
        <f t="shared" si="21"/>
        <v>0</v>
      </c>
      <c r="X39" s="142">
        <f t="shared" si="21"/>
        <v>0</v>
      </c>
      <c r="Y39" s="142">
        <f t="shared" si="21"/>
        <v>0</v>
      </c>
      <c r="Z39" s="142">
        <f t="shared" si="21"/>
        <v>0</v>
      </c>
      <c r="AA39" s="142">
        <f t="shared" si="21"/>
        <v>0</v>
      </c>
      <c r="AB39" s="142">
        <f t="shared" si="21"/>
        <v>0</v>
      </c>
      <c r="AC39" s="142">
        <f t="shared" si="21"/>
        <v>0</v>
      </c>
      <c r="AD39" s="142">
        <f t="shared" si="21"/>
        <v>0</v>
      </c>
      <c r="AE39" s="142">
        <f t="shared" si="21"/>
        <v>0</v>
      </c>
      <c r="AF39" s="142">
        <f t="shared" si="21"/>
        <v>0</v>
      </c>
      <c r="AG39" s="142">
        <f t="shared" si="21"/>
        <v>0</v>
      </c>
      <c r="AH39" s="142">
        <f t="shared" si="21"/>
        <v>0</v>
      </c>
      <c r="AI39" s="142">
        <f t="shared" si="20"/>
        <v>0</v>
      </c>
      <c r="AJ39" s="142">
        <f t="shared" si="20"/>
        <v>0</v>
      </c>
      <c r="AK39" s="142">
        <f t="shared" si="20"/>
        <v>0</v>
      </c>
      <c r="AL39" s="142">
        <f t="shared" si="20"/>
        <v>0</v>
      </c>
      <c r="AM39" s="142">
        <f t="shared" si="20"/>
        <v>0</v>
      </c>
      <c r="AN39" s="142">
        <f t="shared" si="18"/>
        <v>0</v>
      </c>
      <c r="AO39" s="142">
        <f t="shared" si="18"/>
        <v>0</v>
      </c>
      <c r="AP39" s="142">
        <f t="shared" si="18"/>
        <v>0</v>
      </c>
      <c r="AQ39" s="142">
        <f t="shared" si="18"/>
        <v>0</v>
      </c>
      <c r="AR39" s="142">
        <f t="shared" si="18"/>
        <v>0</v>
      </c>
      <c r="AS39" s="142">
        <f t="shared" si="18"/>
        <v>0</v>
      </c>
      <c r="AT39" s="142">
        <f t="shared" si="18"/>
        <v>0</v>
      </c>
      <c r="AU39" s="142">
        <f t="shared" si="18"/>
        <v>0</v>
      </c>
      <c r="AV39" s="142">
        <f t="shared" si="18"/>
        <v>0</v>
      </c>
      <c r="AX39" s="193"/>
      <c r="AY39" s="194"/>
      <c r="BC39" t="str">
        <f t="shared" si="8"/>
        <v/>
      </c>
    </row>
    <row r="40" spans="1:58" ht="14.25" thickTop="1" thickBot="1" x14ac:dyDescent="0.25">
      <c r="A40" s="205"/>
      <c r="B40" s="805" t="s">
        <v>194</v>
      </c>
      <c r="C40" s="774"/>
      <c r="D40" s="206"/>
      <c r="E40" s="235">
        <f>SUM(E10:E39)</f>
        <v>53919.83</v>
      </c>
      <c r="F40" s="236">
        <f>SUM(F10:F39)</f>
        <v>0</v>
      </c>
      <c r="G40" s="236">
        <f>SUM(G10:G39)</f>
        <v>2498.9899999999998</v>
      </c>
      <c r="H40" s="236">
        <f>SUM(H10:H39)</f>
        <v>0</v>
      </c>
      <c r="I40" s="237">
        <f>SUM(I10:I39)</f>
        <v>51420.84</v>
      </c>
      <c r="J40" s="117" t="s">
        <v>114</v>
      </c>
      <c r="K40" s="192"/>
      <c r="AW40" s="238"/>
      <c r="AY40" s="194"/>
    </row>
    <row r="41" spans="1:58" ht="18" customHeight="1" thickTop="1" thickBot="1" x14ac:dyDescent="0.25">
      <c r="A41" s="207"/>
      <c r="B41" s="239"/>
      <c r="C41" s="802" t="str">
        <f>"TOTALE RESIDUI PASSIVI (somme da pagare) AL 31.12."&amp;M6</f>
        <v>TOTALE RESIDUI PASSIVI (somme da pagare) AL 31.12.2020</v>
      </c>
      <c r="D41" s="802"/>
      <c r="E41" s="802"/>
      <c r="F41" s="802"/>
      <c r="G41" s="802"/>
      <c r="H41" s="802"/>
      <c r="I41" s="240">
        <f>I40</f>
        <v>51420.84</v>
      </c>
      <c r="Q41" s="241" t="s">
        <v>60</v>
      </c>
      <c r="R41" s="242">
        <f t="shared" ref="R41:AV41" si="22">SUM(R10:R39)</f>
        <v>51420.84</v>
      </c>
      <c r="S41" s="243">
        <f t="shared" si="22"/>
        <v>0</v>
      </c>
      <c r="T41" s="243">
        <f t="shared" si="22"/>
        <v>0</v>
      </c>
      <c r="U41" s="243">
        <f t="shared" si="22"/>
        <v>0</v>
      </c>
      <c r="V41" s="243">
        <f t="shared" si="22"/>
        <v>0</v>
      </c>
      <c r="W41" s="243">
        <f t="shared" si="22"/>
        <v>0</v>
      </c>
      <c r="X41" s="243">
        <f t="shared" si="22"/>
        <v>0</v>
      </c>
      <c r="Y41" s="243">
        <f t="shared" si="22"/>
        <v>0</v>
      </c>
      <c r="Z41" s="243">
        <f t="shared" si="22"/>
        <v>0</v>
      </c>
      <c r="AA41" s="243">
        <f t="shared" si="22"/>
        <v>0</v>
      </c>
      <c r="AB41" s="243">
        <f t="shared" si="22"/>
        <v>0</v>
      </c>
      <c r="AC41" s="243">
        <f t="shared" si="22"/>
        <v>0</v>
      </c>
      <c r="AD41" s="243">
        <f t="shared" si="22"/>
        <v>0</v>
      </c>
      <c r="AE41" s="243">
        <f t="shared" si="22"/>
        <v>0</v>
      </c>
      <c r="AF41" s="243">
        <f t="shared" si="22"/>
        <v>0</v>
      </c>
      <c r="AG41" s="243">
        <f t="shared" si="22"/>
        <v>0</v>
      </c>
      <c r="AH41" s="243">
        <f t="shared" si="22"/>
        <v>0</v>
      </c>
      <c r="AI41" s="243">
        <f t="shared" si="22"/>
        <v>0</v>
      </c>
      <c r="AJ41" s="243">
        <f t="shared" si="22"/>
        <v>0</v>
      </c>
      <c r="AK41" s="243">
        <f t="shared" si="22"/>
        <v>0</v>
      </c>
      <c r="AL41" s="243">
        <f t="shared" si="22"/>
        <v>0</v>
      </c>
      <c r="AM41" s="243">
        <f t="shared" si="22"/>
        <v>0</v>
      </c>
      <c r="AN41" s="243">
        <f t="shared" si="22"/>
        <v>0</v>
      </c>
      <c r="AO41" s="243">
        <f t="shared" si="22"/>
        <v>0</v>
      </c>
      <c r="AP41" s="243">
        <f t="shared" si="22"/>
        <v>0</v>
      </c>
      <c r="AQ41" s="243">
        <f t="shared" si="22"/>
        <v>0</v>
      </c>
      <c r="AR41" s="243">
        <f t="shared" si="22"/>
        <v>0</v>
      </c>
      <c r="AS41" s="243">
        <f t="shared" si="22"/>
        <v>0</v>
      </c>
      <c r="AT41" s="243">
        <f t="shared" si="22"/>
        <v>0</v>
      </c>
      <c r="AU41" s="243">
        <f t="shared" si="22"/>
        <v>0</v>
      </c>
      <c r="AV41" s="243">
        <f t="shared" si="22"/>
        <v>0</v>
      </c>
      <c r="AW41" s="244">
        <f>SUM(S41:AV41)</f>
        <v>0</v>
      </c>
      <c r="AY41" s="194"/>
    </row>
    <row r="42" spans="1:58" ht="15.95" customHeight="1" thickTop="1" x14ac:dyDescent="0.2">
      <c r="B42" s="212" t="str">
        <f>BIL.PREV.!B41</f>
        <v>Il Tesoriere</v>
      </c>
      <c r="C42" s="245"/>
      <c r="D42" s="245"/>
      <c r="E42" s="806" t="str">
        <f>BIL.PREV.!G41</f>
        <v>Il Presidente</v>
      </c>
      <c r="F42" s="806"/>
      <c r="G42" s="806"/>
      <c r="H42" s="806"/>
      <c r="I42" s="806"/>
      <c r="R42" s="798" t="s">
        <v>61</v>
      </c>
    </row>
    <row r="43" spans="1:58" ht="13.5" thickBot="1" x14ac:dyDescent="0.25">
      <c r="B43" s="214" t="str">
        <f>BIL.PREV.!B42</f>
        <v>(     )</v>
      </c>
      <c r="C43" s="214"/>
      <c r="D43" s="214"/>
      <c r="E43" s="807" t="str">
        <f>BIL.PREV.!G42</f>
        <v xml:space="preserve"> (      )</v>
      </c>
      <c r="F43" s="807"/>
      <c r="G43" s="807"/>
      <c r="H43" s="807"/>
      <c r="I43" s="807"/>
      <c r="R43" s="799"/>
    </row>
    <row r="44" spans="1:58" ht="13.5" thickTop="1" x14ac:dyDescent="0.2">
      <c r="B44" s="246"/>
      <c r="C44" s="246"/>
      <c r="D44" s="246"/>
      <c r="E44" s="229"/>
      <c r="F44" s="229"/>
      <c r="G44" s="229"/>
      <c r="H44" s="229"/>
      <c r="I44" s="229"/>
    </row>
    <row r="45" spans="1:58" x14ac:dyDescent="0.2">
      <c r="B45" s="229"/>
      <c r="C45" s="229"/>
      <c r="D45" s="229"/>
      <c r="E45" s="229"/>
      <c r="F45" s="229"/>
      <c r="G45" s="229"/>
      <c r="H45" s="229"/>
      <c r="I45" s="229"/>
    </row>
    <row r="46" spans="1:58" x14ac:dyDescent="0.2">
      <c r="B46" s="229"/>
      <c r="C46" s="229"/>
      <c r="D46" s="229"/>
      <c r="E46" s="229"/>
      <c r="F46" s="229"/>
      <c r="G46" s="229"/>
      <c r="H46" s="229"/>
      <c r="I46" s="229"/>
      <c r="O46" s="803" t="s">
        <v>199</v>
      </c>
      <c r="P46" s="803"/>
      <c r="Q46" s="804"/>
      <c r="R46" s="247">
        <f>G40</f>
        <v>2498.9899999999998</v>
      </c>
    </row>
    <row r="47" spans="1:58" x14ac:dyDescent="0.2">
      <c r="B47" s="229"/>
      <c r="C47" s="229"/>
      <c r="D47" s="229"/>
      <c r="E47" s="229"/>
      <c r="F47" s="229"/>
      <c r="G47" s="229"/>
      <c r="H47" s="229"/>
      <c r="I47" s="229"/>
      <c r="O47" s="803" t="s">
        <v>200</v>
      </c>
      <c r="P47" s="803"/>
      <c r="Q47" s="804"/>
      <c r="R47" s="248">
        <f>R41</f>
        <v>51420.84</v>
      </c>
    </row>
    <row r="48" spans="1:58" x14ac:dyDescent="0.2">
      <c r="B48" s="229"/>
      <c r="C48" s="229"/>
      <c r="D48" s="229"/>
      <c r="E48" s="229"/>
      <c r="F48" s="229"/>
      <c r="G48" s="229"/>
      <c r="H48" s="229"/>
      <c r="I48" s="229"/>
      <c r="O48" s="803" t="s">
        <v>64</v>
      </c>
      <c r="P48" s="803"/>
      <c r="Q48" s="804"/>
      <c r="R48" s="248">
        <f>SUM(R46:R47)</f>
        <v>53919.829999999994</v>
      </c>
    </row>
    <row r="49" spans="2:9" x14ac:dyDescent="0.2">
      <c r="B49" s="229"/>
      <c r="C49" s="229"/>
      <c r="D49" s="229"/>
      <c r="E49" s="229"/>
      <c r="F49" s="229"/>
      <c r="G49" s="229"/>
      <c r="H49" s="229"/>
      <c r="I49" s="229"/>
    </row>
    <row r="51" spans="2:9" x14ac:dyDescent="0.2">
      <c r="B51" s="122"/>
      <c r="C51" s="122"/>
    </row>
  </sheetData>
  <sheetProtection algorithmName="SHA-512" hashValue="OWwcV9qMFXU5hSjqAb1S100hx93fwhKQV6zkVcJwOzGI0B+BV9G1i7VPlFUA4nqW1zGyEDA/f1O7WtPfVANbYg==" saltValue="ienCzHZOR8xmsRCMstmcjQ==" spinCount="100000" sheet="1" objects="1" scenarios="1" selectLockedCells="1"/>
  <mergeCells count="23">
    <mergeCell ref="S8:U8"/>
    <mergeCell ref="A7:A9"/>
    <mergeCell ref="AX8:AX9"/>
    <mergeCell ref="G8:G9"/>
    <mergeCell ref="E7:I7"/>
    <mergeCell ref="H8:H9"/>
    <mergeCell ref="C7:C9"/>
    <mergeCell ref="B7:B9"/>
    <mergeCell ref="B2:I2"/>
    <mergeCell ref="A4:I4"/>
    <mergeCell ref="E8:E9"/>
    <mergeCell ref="I8:I9"/>
    <mergeCell ref="D7:D9"/>
    <mergeCell ref="A6:I6"/>
    <mergeCell ref="F8:F9"/>
    <mergeCell ref="O48:Q48"/>
    <mergeCell ref="R42:R43"/>
    <mergeCell ref="C41:H41"/>
    <mergeCell ref="B40:C40"/>
    <mergeCell ref="O46:Q46"/>
    <mergeCell ref="O47:Q47"/>
    <mergeCell ref="E42:I42"/>
    <mergeCell ref="E43:I43"/>
  </mergeCells>
  <phoneticPr fontId="6" type="noConversion"/>
  <conditionalFormatting sqref="D27:D39">
    <cfRule type="cellIs" dxfId="31" priority="8" stopIfTrue="1" operator="between">
      <formula>"ee10"</formula>
      <formula>"ee27"</formula>
    </cfRule>
  </conditionalFormatting>
  <conditionalFormatting sqref="D19:D26">
    <cfRule type="cellIs" dxfId="30" priority="4" stopIfTrue="1" operator="between">
      <formula>"ee10"</formula>
      <formula>"ee27"</formula>
    </cfRule>
  </conditionalFormatting>
  <conditionalFormatting sqref="D17:D18">
    <cfRule type="cellIs" dxfId="29" priority="2" stopIfTrue="1" operator="between">
      <formula>"ee10"</formula>
      <formula>"ee27"</formula>
    </cfRule>
  </conditionalFormatting>
  <conditionalFormatting sqref="D10:D16">
    <cfRule type="cellIs" dxfId="28" priority="1" stopIfTrue="1" operator="between">
      <formula>"ee10"</formula>
      <formula>"ee27"</formula>
    </cfRule>
  </conditionalFormatting>
  <dataValidations count="2">
    <dataValidation type="list" allowBlank="1" showInputMessage="1" showErrorMessage="1" sqref="AX10:AX39">
      <formula1>$BB$9:$BB$39</formula1>
    </dataValidation>
    <dataValidation type="list" allowBlank="1" showInputMessage="1" showErrorMessage="1" sqref="D10:D39">
      <formula1>$J$11:$J$40</formula1>
    </dataValidation>
  </dataValidation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1"/>
  </sheetPr>
  <dimension ref="A3:N52"/>
  <sheetViews>
    <sheetView showZeros="0" topLeftCell="A11" workbookViewId="0">
      <selection activeCell="H37" sqref="H37:H38"/>
    </sheetView>
  </sheetViews>
  <sheetFormatPr defaultRowHeight="12.75" x14ac:dyDescent="0.2"/>
  <cols>
    <col min="1" max="1" width="5" style="10" customWidth="1"/>
    <col min="2" max="2" width="37.7109375" style="10" customWidth="1"/>
    <col min="3" max="3" width="8.7109375" style="34" customWidth="1"/>
    <col min="4" max="5" width="8.7109375" style="10" customWidth="1"/>
    <col min="6" max="6" width="9.7109375" style="10" customWidth="1"/>
    <col min="7" max="7" width="6.85546875" style="10" customWidth="1"/>
    <col min="8" max="8" width="9.7109375" style="10" customWidth="1"/>
    <col min="9" max="9" width="6.85546875" style="10" customWidth="1"/>
    <col min="10" max="10" width="6" style="10" hidden="1" customWidth="1"/>
    <col min="11" max="11" width="4.140625" style="10" hidden="1" customWidth="1"/>
    <col min="12" max="13" width="13.7109375" style="10" customWidth="1"/>
    <col min="14" max="14" width="13.5703125" style="10" hidden="1" customWidth="1"/>
    <col min="15" max="16384" width="9.140625" style="10"/>
  </cols>
  <sheetData>
    <row r="3" spans="1:11" ht="33" customHeight="1" x14ac:dyDescent="0.2">
      <c r="B3" s="759" t="s">
        <v>203</v>
      </c>
      <c r="C3" s="759"/>
      <c r="D3" s="759"/>
      <c r="E3" s="759"/>
      <c r="F3" s="759"/>
      <c r="G3" s="759"/>
      <c r="H3" s="759"/>
      <c r="I3" s="759"/>
      <c r="J3" s="19">
        <f>BIL.PREV.!K1</f>
        <v>2020</v>
      </c>
    </row>
    <row r="4" spans="1:11" ht="35.1" customHeight="1" x14ac:dyDescent="0.2">
      <c r="A4" s="760">
        <f>BIL.PREV.!A2:H2</f>
        <v>0</v>
      </c>
      <c r="B4" s="760"/>
      <c r="C4" s="760"/>
      <c r="D4" s="760"/>
      <c r="E4" s="760"/>
      <c r="F4" s="760"/>
      <c r="G4" s="760"/>
      <c r="H4" s="760"/>
      <c r="I4" s="760"/>
    </row>
    <row r="5" spans="1:11" ht="24.95" customHeight="1" thickBot="1" x14ac:dyDescent="0.35">
      <c r="A5" s="824" t="str">
        <f>"RENDICONTO DI GESTIONE  -  Sez. ENTRATE  -  A N N O    "&amp;$J$3</f>
        <v>RENDICONTO DI GESTIONE  -  Sez. ENTRATE  -  A N N O    2020</v>
      </c>
      <c r="B5" s="824"/>
      <c r="C5" s="824"/>
      <c r="D5" s="824"/>
      <c r="E5" s="824"/>
      <c r="F5" s="824"/>
      <c r="G5" s="824"/>
      <c r="H5" s="824"/>
      <c r="I5" s="824"/>
      <c r="K5" s="821"/>
    </row>
    <row r="6" spans="1:11" ht="20.100000000000001" customHeight="1" thickTop="1" x14ac:dyDescent="0.2">
      <c r="A6" s="752" t="s">
        <v>11</v>
      </c>
      <c r="B6" s="767" t="s">
        <v>4</v>
      </c>
      <c r="C6" s="769" t="str">
        <f>"A N N O  "&amp;$J$3</f>
        <v>A N N O  2020</v>
      </c>
      <c r="D6" s="769"/>
      <c r="E6" s="769"/>
      <c r="F6" s="769"/>
      <c r="G6" s="769"/>
      <c r="H6" s="770" t="str">
        <f>"ANNO "&amp;$J$3-1</f>
        <v>ANNO 2019</v>
      </c>
      <c r="I6" s="818"/>
      <c r="K6" s="821"/>
    </row>
    <row r="7" spans="1:11" ht="35.1" customHeight="1" x14ac:dyDescent="0.2">
      <c r="A7" s="822"/>
      <c r="B7" s="823"/>
      <c r="C7" s="560" t="s">
        <v>208</v>
      </c>
      <c r="D7" s="560" t="s">
        <v>195</v>
      </c>
      <c r="E7" s="560" t="s">
        <v>196</v>
      </c>
      <c r="F7" s="79" t="str">
        <f>"TOTALE anno "&amp;$J$3</f>
        <v>TOTALE anno 2020</v>
      </c>
      <c r="G7" s="589" t="s">
        <v>327</v>
      </c>
      <c r="H7" s="560" t="s">
        <v>328</v>
      </c>
      <c r="I7" s="590" t="s">
        <v>327</v>
      </c>
      <c r="K7" s="821"/>
    </row>
    <row r="8" spans="1:11" ht="12" customHeight="1" thickBot="1" x14ac:dyDescent="0.25">
      <c r="A8" s="20" t="s">
        <v>218</v>
      </c>
      <c r="B8" s="559" t="s">
        <v>219</v>
      </c>
      <c r="C8" s="556" t="s">
        <v>220</v>
      </c>
      <c r="D8" s="557" t="s">
        <v>221</v>
      </c>
      <c r="E8" s="557" t="s">
        <v>222</v>
      </c>
      <c r="F8" s="557" t="s">
        <v>223</v>
      </c>
      <c r="G8" s="558"/>
      <c r="H8" s="561" t="s">
        <v>224</v>
      </c>
      <c r="I8" s="562"/>
      <c r="K8" s="25"/>
    </row>
    <row r="9" spans="1:11" ht="15" customHeight="1" thickTop="1" x14ac:dyDescent="0.2">
      <c r="A9" s="80"/>
      <c r="B9" s="81" t="str">
        <f>"FONDO CASSA al 1° gennaio "&amp;J3</f>
        <v>FONDO CASSA al 1° gennaio 2020</v>
      </c>
      <c r="C9" s="82"/>
      <c r="D9" s="82">
        <f>'1^ NOTA CASSA'!M11</f>
        <v>18270.680000000004</v>
      </c>
      <c r="E9" s="82"/>
      <c r="F9" s="618">
        <f>D9+E9</f>
        <v>18270.680000000004</v>
      </c>
      <c r="G9" s="571">
        <f t="shared" ref="G9:G23" si="0">IF(F9&gt;0,F9/F$41,"")</f>
        <v>0.20483465794501871</v>
      </c>
      <c r="H9" s="563"/>
      <c r="I9" s="585" t="str">
        <f t="shared" ref="I9:I23" si="1">IF(H9&gt;0,H9/H$41,"")</f>
        <v/>
      </c>
      <c r="K9" s="14"/>
    </row>
    <row r="10" spans="1:11" ht="15" customHeight="1" x14ac:dyDescent="0.2">
      <c r="A10" s="83" t="str">
        <f>BIL.PREV.!A5</f>
        <v>ee10</v>
      </c>
      <c r="B10" s="84" t="str">
        <f>BIL.PREV.!B5</f>
        <v>Contributi e Sovvenzioni Regionali</v>
      </c>
      <c r="C10" s="85">
        <f>BIL.PREV.!C5</f>
        <v>7355.84</v>
      </c>
      <c r="D10" s="85">
        <f>'1^ NOTA CASSA'!AN46</f>
        <v>0</v>
      </c>
      <c r="E10" s="85">
        <f>RR.AA.!S$41</f>
        <v>0</v>
      </c>
      <c r="F10" s="619">
        <f t="shared" ref="F10:F31" si="2">D10+E10</f>
        <v>0</v>
      </c>
      <c r="G10" s="572" t="str">
        <f t="shared" si="0"/>
        <v/>
      </c>
      <c r="H10" s="564"/>
      <c r="I10" s="586" t="str">
        <f t="shared" si="1"/>
        <v/>
      </c>
      <c r="K10" s="14"/>
    </row>
    <row r="11" spans="1:11" ht="15" customHeight="1" x14ac:dyDescent="0.2">
      <c r="A11" s="83" t="str">
        <f>BIL.PREV.!A6</f>
        <v>ee11</v>
      </c>
      <c r="B11" s="84" t="str">
        <f>BIL.PREV.!B6</f>
        <v>Altri contributi da Enti Pubblici e Privati</v>
      </c>
      <c r="C11" s="85">
        <f>BIL.PREV.!C6</f>
        <v>10960</v>
      </c>
      <c r="D11" s="85">
        <f>'1^ NOTA CASSA'!AN47</f>
        <v>0</v>
      </c>
      <c r="E11" s="85">
        <f>RR.AA.!T$41</f>
        <v>0</v>
      </c>
      <c r="F11" s="619">
        <f t="shared" si="2"/>
        <v>0</v>
      </c>
      <c r="G11" s="572" t="str">
        <f t="shared" si="0"/>
        <v/>
      </c>
      <c r="H11" s="564"/>
      <c r="I11" s="586" t="str">
        <f t="shared" si="1"/>
        <v/>
      </c>
      <c r="K11" s="14"/>
    </row>
    <row r="12" spans="1:11" ht="15" customHeight="1" x14ac:dyDescent="0.2">
      <c r="A12" s="83" t="str">
        <f>BIL.PREV.!A7</f>
        <v>ee12</v>
      </c>
      <c r="B12" s="84" t="str">
        <f>BIL.PREV.!B7</f>
        <v>Quote Associative</v>
      </c>
      <c r="C12" s="85">
        <f>BIL.PREV.!C7</f>
        <v>122802.54</v>
      </c>
      <c r="D12" s="85">
        <f>'1^ NOTA CASSA'!AN48</f>
        <v>0</v>
      </c>
      <c r="E12" s="85">
        <f>RR.AA.!U$41</f>
        <v>0</v>
      </c>
      <c r="F12" s="619">
        <f t="shared" si="2"/>
        <v>0</v>
      </c>
      <c r="G12" s="572" t="str">
        <f t="shared" si="0"/>
        <v/>
      </c>
      <c r="H12" s="564"/>
      <c r="I12" s="586" t="str">
        <f t="shared" si="1"/>
        <v/>
      </c>
      <c r="K12" s="14"/>
    </row>
    <row r="13" spans="1:11" ht="15" customHeight="1" x14ac:dyDescent="0.2">
      <c r="A13" s="83" t="str">
        <f>BIL.PREV.!A8</f>
        <v>ee13</v>
      </c>
      <c r="B13" s="84" t="str">
        <f>BIL.PREV.!B8</f>
        <v>Proventi da partecipazioni ad Emoservizi srl</v>
      </c>
      <c r="C13" s="85">
        <f>BIL.PREV.!C8</f>
        <v>50</v>
      </c>
      <c r="D13" s="85">
        <f>'1^ NOTA CASSA'!AN49</f>
        <v>0</v>
      </c>
      <c r="E13" s="85">
        <f>RR.AA.!V$41</f>
        <v>0</v>
      </c>
      <c r="F13" s="619">
        <f t="shared" si="2"/>
        <v>0</v>
      </c>
      <c r="G13" s="572" t="str">
        <f t="shared" si="0"/>
        <v/>
      </c>
      <c r="H13" s="564"/>
      <c r="I13" s="586" t="str">
        <f t="shared" si="1"/>
        <v/>
      </c>
      <c r="K13" s="14"/>
    </row>
    <row r="14" spans="1:11" ht="15" customHeight="1" x14ac:dyDescent="0.2">
      <c r="A14" s="83" t="str">
        <f>BIL.PREV.!A9</f>
        <v>ee14</v>
      </c>
      <c r="B14" s="84" t="str">
        <f>BIL.PREV.!B9</f>
        <v>Contributi cinque per mille</v>
      </c>
      <c r="C14" s="85">
        <f>BIL.PREV.!C9</f>
        <v>500</v>
      </c>
      <c r="D14" s="85">
        <f>'1^ NOTA CASSA'!AN50</f>
        <v>0</v>
      </c>
      <c r="E14" s="85">
        <f>RR.AA.!W$41</f>
        <v>0</v>
      </c>
      <c r="F14" s="619">
        <f t="shared" si="2"/>
        <v>0</v>
      </c>
      <c r="G14" s="572" t="str">
        <f t="shared" si="0"/>
        <v/>
      </c>
      <c r="H14" s="564"/>
      <c r="I14" s="586" t="str">
        <f t="shared" si="1"/>
        <v/>
      </c>
      <c r="K14" s="14"/>
    </row>
    <row r="15" spans="1:11" ht="15" customHeight="1" x14ac:dyDescent="0.2">
      <c r="A15" s="83" t="str">
        <f>BIL.PREV.!A10</f>
        <v>ee15</v>
      </c>
      <c r="B15" s="84" t="str">
        <f>BIL.PREV.!B10</f>
        <v>Contributi da Fondazioni</v>
      </c>
      <c r="C15" s="85">
        <f>BIL.PREV.!C10</f>
        <v>10000</v>
      </c>
      <c r="D15" s="85">
        <f>'1^ NOTA CASSA'!AN51</f>
        <v>0</v>
      </c>
      <c r="E15" s="85">
        <f>RR.AA.!X$41</f>
        <v>0</v>
      </c>
      <c r="F15" s="619">
        <f t="shared" si="2"/>
        <v>0</v>
      </c>
      <c r="G15" s="572" t="str">
        <f t="shared" si="0"/>
        <v/>
      </c>
      <c r="H15" s="564"/>
      <c r="I15" s="586" t="str">
        <f t="shared" si="1"/>
        <v/>
      </c>
      <c r="K15" s="14"/>
    </row>
    <row r="16" spans="1:11" ht="15" customHeight="1" x14ac:dyDescent="0.2">
      <c r="A16" s="83" t="str">
        <f>BIL.PREV.!A11</f>
        <v>ee16</v>
      </c>
      <c r="B16" s="84" t="str">
        <f>BIL.PREV.!B11</f>
        <v>F/do Solidarietà</v>
      </c>
      <c r="C16" s="85">
        <f>BIL.PREV.!C11</f>
        <v>500</v>
      </c>
      <c r="D16" s="85">
        <f>'1^ NOTA CASSA'!AN52</f>
        <v>0</v>
      </c>
      <c r="E16" s="85">
        <f>RR.AA.!Y$41</f>
        <v>0</v>
      </c>
      <c r="F16" s="619">
        <f t="shared" si="2"/>
        <v>0</v>
      </c>
      <c r="G16" s="572" t="str">
        <f t="shared" si="0"/>
        <v/>
      </c>
      <c r="H16" s="564"/>
      <c r="I16" s="586" t="str">
        <f t="shared" si="1"/>
        <v/>
      </c>
      <c r="K16" s="14"/>
    </row>
    <row r="17" spans="1:14" ht="15" customHeight="1" x14ac:dyDescent="0.2">
      <c r="A17" s="83" t="str">
        <f>BIL.PREV.!A12</f>
        <v/>
      </c>
      <c r="B17" s="84">
        <f>BIL.PREV.!B12</f>
        <v>0</v>
      </c>
      <c r="C17" s="85">
        <f>BIL.PREV.!C12</f>
        <v>0</v>
      </c>
      <c r="D17" s="85">
        <f>'1^ NOTA CASSA'!AN53</f>
        <v>0</v>
      </c>
      <c r="E17" s="85">
        <f>RR.AA.!Z$41</f>
        <v>0</v>
      </c>
      <c r="F17" s="619">
        <f t="shared" si="2"/>
        <v>0</v>
      </c>
      <c r="G17" s="572" t="str">
        <f t="shared" si="0"/>
        <v/>
      </c>
      <c r="H17" s="564"/>
      <c r="I17" s="586" t="str">
        <f t="shared" si="1"/>
        <v/>
      </c>
      <c r="K17" s="14"/>
    </row>
    <row r="18" spans="1:14" ht="15" customHeight="1" x14ac:dyDescent="0.2">
      <c r="A18" s="83" t="str">
        <f>BIL.PREV.!A13</f>
        <v/>
      </c>
      <c r="B18" s="84">
        <f>BIL.PREV.!B13</f>
        <v>0</v>
      </c>
      <c r="C18" s="85">
        <f>BIL.PREV.!C13</f>
        <v>0</v>
      </c>
      <c r="D18" s="85">
        <f>'1^ NOTA CASSA'!AN54</f>
        <v>0</v>
      </c>
      <c r="E18" s="383">
        <f>RR.AA.!AA$41</f>
        <v>0</v>
      </c>
      <c r="F18" s="619">
        <f t="shared" si="2"/>
        <v>0</v>
      </c>
      <c r="G18" s="572" t="str">
        <f t="shared" si="0"/>
        <v/>
      </c>
      <c r="H18" s="564"/>
      <c r="I18" s="586" t="str">
        <f t="shared" si="1"/>
        <v/>
      </c>
      <c r="K18" s="14"/>
    </row>
    <row r="19" spans="1:14" ht="15" customHeight="1" x14ac:dyDescent="0.2">
      <c r="A19" s="83" t="str">
        <f>BIL.PREV.!A14</f>
        <v/>
      </c>
      <c r="B19" s="84">
        <f>BIL.PREV.!B14</f>
        <v>0</v>
      </c>
      <c r="C19" s="85">
        <f>BIL.PREV.!C14</f>
        <v>0</v>
      </c>
      <c r="D19" s="85">
        <f>'1^ NOTA CASSA'!AN55</f>
        <v>0</v>
      </c>
      <c r="E19" s="383">
        <f>RR.AA.!AB$41</f>
        <v>0</v>
      </c>
      <c r="F19" s="619">
        <f t="shared" si="2"/>
        <v>0</v>
      </c>
      <c r="G19" s="572" t="str">
        <f t="shared" si="0"/>
        <v/>
      </c>
      <c r="H19" s="564"/>
      <c r="I19" s="586" t="str">
        <f t="shared" si="1"/>
        <v/>
      </c>
      <c r="K19" s="14"/>
    </row>
    <row r="20" spans="1:14" ht="15" customHeight="1" x14ac:dyDescent="0.2">
      <c r="A20" s="83" t="str">
        <f>BIL.PREV.!A15</f>
        <v/>
      </c>
      <c r="B20" s="84">
        <f>BIL.PREV.!B15</f>
        <v>0</v>
      </c>
      <c r="C20" s="85">
        <f>BIL.PREV.!C15</f>
        <v>0</v>
      </c>
      <c r="D20" s="85">
        <f>'1^ NOTA CASSA'!AN56</f>
        <v>0</v>
      </c>
      <c r="E20" s="383">
        <f>RR.AA.!AC$41</f>
        <v>0</v>
      </c>
      <c r="F20" s="619">
        <f t="shared" si="2"/>
        <v>0</v>
      </c>
      <c r="G20" s="572" t="str">
        <f t="shared" si="0"/>
        <v/>
      </c>
      <c r="H20" s="564"/>
      <c r="I20" s="586" t="str">
        <f t="shared" si="1"/>
        <v/>
      </c>
      <c r="K20" s="14"/>
    </row>
    <row r="21" spans="1:14" ht="15" customHeight="1" x14ac:dyDescent="0.2">
      <c r="A21" s="83" t="str">
        <f>BIL.PREV.!A16</f>
        <v/>
      </c>
      <c r="B21" s="84">
        <f>BIL.PREV.!B16</f>
        <v>0</v>
      </c>
      <c r="C21" s="85">
        <f>BIL.PREV.!C16</f>
        <v>0</v>
      </c>
      <c r="D21" s="85">
        <f>'1^ NOTA CASSA'!AN57</f>
        <v>0</v>
      </c>
      <c r="E21" s="383">
        <f>RR.AA.!AD$41</f>
        <v>0</v>
      </c>
      <c r="F21" s="619">
        <f t="shared" si="2"/>
        <v>0</v>
      </c>
      <c r="G21" s="572" t="str">
        <f t="shared" si="0"/>
        <v/>
      </c>
      <c r="H21" s="564"/>
      <c r="I21" s="586" t="str">
        <f t="shared" si="1"/>
        <v/>
      </c>
      <c r="K21" s="14"/>
    </row>
    <row r="22" spans="1:14" ht="15" customHeight="1" x14ac:dyDescent="0.2">
      <c r="A22" s="83" t="str">
        <f>BIL.PREV.!A17</f>
        <v/>
      </c>
      <c r="B22" s="84">
        <f>BIL.PREV.!B17</f>
        <v>0</v>
      </c>
      <c r="C22" s="85">
        <f>BIL.PREV.!C17</f>
        <v>0</v>
      </c>
      <c r="D22" s="85">
        <f>'1^ NOTA CASSA'!AN58</f>
        <v>0</v>
      </c>
      <c r="E22" s="383">
        <f>RR.AA.!AE$41</f>
        <v>0</v>
      </c>
      <c r="F22" s="619">
        <f t="shared" si="2"/>
        <v>0</v>
      </c>
      <c r="G22" s="572" t="str">
        <f t="shared" si="0"/>
        <v/>
      </c>
      <c r="H22" s="564"/>
      <c r="I22" s="586" t="str">
        <f t="shared" si="1"/>
        <v/>
      </c>
      <c r="K22" s="14"/>
    </row>
    <row r="23" spans="1:14" ht="15" customHeight="1" thickBot="1" x14ac:dyDescent="0.25">
      <c r="A23" s="86"/>
      <c r="B23" s="97" t="str">
        <f>IF(C23&gt;0,BIL.PREV.!B34,"")</f>
        <v/>
      </c>
      <c r="C23" s="88">
        <f>BIL.PREV.!C34</f>
        <v>0</v>
      </c>
      <c r="D23" s="88">
        <f>'1^ NOTA CASSA'!AN59</f>
        <v>0</v>
      </c>
      <c r="E23" s="106">
        <f>RR.AA.!AF$41</f>
        <v>0</v>
      </c>
      <c r="F23" s="620">
        <f t="shared" si="2"/>
        <v>0</v>
      </c>
      <c r="G23" s="620" t="str">
        <f t="shared" si="0"/>
        <v/>
      </c>
      <c r="H23" s="591"/>
      <c r="I23" s="635" t="str">
        <f t="shared" si="1"/>
        <v/>
      </c>
      <c r="K23" s="14"/>
    </row>
    <row r="24" spans="1:14" ht="15" customHeight="1" x14ac:dyDescent="0.2">
      <c r="A24" s="44"/>
      <c r="B24" s="89" t="s">
        <v>216</v>
      </c>
      <c r="C24" s="90">
        <f t="shared" ref="C24:H24" si="3">SUM(C9:C23)</f>
        <v>152168.38</v>
      </c>
      <c r="D24" s="90">
        <f t="shared" si="3"/>
        <v>18270.680000000004</v>
      </c>
      <c r="E24" s="90">
        <f t="shared" si="3"/>
        <v>0</v>
      </c>
      <c r="F24" s="621">
        <f t="shared" si="3"/>
        <v>18270.680000000004</v>
      </c>
      <c r="G24" s="574">
        <f t="shared" si="3"/>
        <v>0.20483465794501871</v>
      </c>
      <c r="H24" s="105">
        <f t="shared" si="3"/>
        <v>0</v>
      </c>
      <c r="I24" s="588">
        <f>SUM(I9:I23)</f>
        <v>0</v>
      </c>
      <c r="K24" s="14"/>
      <c r="L24" s="275"/>
    </row>
    <row r="25" spans="1:14" ht="15" customHeight="1" x14ac:dyDescent="0.2">
      <c r="A25" s="83"/>
      <c r="B25" s="84"/>
      <c r="C25" s="85"/>
      <c r="D25" s="85"/>
      <c r="E25" s="85"/>
      <c r="F25" s="619"/>
      <c r="G25" s="575"/>
      <c r="H25" s="565"/>
      <c r="I25" s="586"/>
      <c r="K25" s="14"/>
    </row>
    <row r="26" spans="1:14" ht="15" hidden="1" customHeight="1" x14ac:dyDescent="0.2">
      <c r="A26" s="83"/>
      <c r="B26" s="78"/>
      <c r="C26" s="85"/>
      <c r="D26" s="85"/>
      <c r="E26" s="85"/>
      <c r="F26" s="619"/>
      <c r="G26" s="575"/>
      <c r="H26" s="565"/>
      <c r="I26" s="586"/>
      <c r="K26" s="14"/>
      <c r="L26" s="272"/>
      <c r="M26" s="272"/>
    </row>
    <row r="27" spans="1:14" ht="15" hidden="1" customHeight="1" x14ac:dyDescent="0.2">
      <c r="A27" s="83"/>
      <c r="B27" s="84"/>
      <c r="C27" s="85"/>
      <c r="D27" s="85"/>
      <c r="E27" s="85"/>
      <c r="F27" s="619"/>
      <c r="G27" s="572"/>
      <c r="H27" s="592"/>
      <c r="I27" s="586"/>
      <c r="K27" s="14"/>
      <c r="L27" s="272"/>
      <c r="M27" s="272"/>
    </row>
    <row r="28" spans="1:14" ht="15" hidden="1" customHeight="1" thickBot="1" x14ac:dyDescent="0.25">
      <c r="A28" s="86"/>
      <c r="B28" s="87"/>
      <c r="C28" s="88"/>
      <c r="D28" s="88"/>
      <c r="E28" s="88"/>
      <c r="F28" s="622"/>
      <c r="G28" s="573"/>
      <c r="H28" s="591"/>
      <c r="I28" s="587"/>
      <c r="K28" s="14"/>
      <c r="L28" s="275"/>
      <c r="M28" s="272"/>
      <c r="N28" s="26">
        <f>D39</f>
        <v>24987.710000000003</v>
      </c>
    </row>
    <row r="29" spans="1:14" ht="15" hidden="1" customHeight="1" x14ac:dyDescent="0.2">
      <c r="A29" s="44"/>
      <c r="B29" s="89"/>
      <c r="C29" s="90"/>
      <c r="D29" s="90"/>
      <c r="E29" s="90"/>
      <c r="F29" s="621"/>
      <c r="G29" s="574"/>
      <c r="H29" s="29"/>
      <c r="I29" s="581"/>
      <c r="K29" s="14"/>
      <c r="L29" s="272"/>
      <c r="M29" s="272"/>
      <c r="N29" s="19"/>
    </row>
    <row r="30" spans="1:14" ht="15" customHeight="1" x14ac:dyDescent="0.2">
      <c r="A30" s="83"/>
      <c r="B30" s="84"/>
      <c r="C30" s="85"/>
      <c r="D30" s="85"/>
      <c r="E30" s="85"/>
      <c r="F30" s="619"/>
      <c r="G30" s="575"/>
      <c r="H30" s="565"/>
      <c r="I30" s="586"/>
      <c r="K30" s="14"/>
      <c r="L30" s="272"/>
      <c r="M30" s="272"/>
      <c r="N30" s="26" t="e">
        <f>#REF!</f>
        <v>#REF!</v>
      </c>
    </row>
    <row r="31" spans="1:14" ht="15" customHeight="1" thickBot="1" x14ac:dyDescent="0.25">
      <c r="A31" s="86" t="str">
        <f>IF(K31&gt;0,"ra","")</f>
        <v>ra</v>
      </c>
      <c r="B31" s="87" t="str">
        <f>IF(K31&gt;0,"Residui attivi (crediti anni precedenti)","")</f>
        <v>Residui attivi (crediti anni precedenti)</v>
      </c>
      <c r="C31" s="88"/>
      <c r="D31" s="88">
        <f>RR.AA.!R45</f>
        <v>6717.03</v>
      </c>
      <c r="E31" s="88">
        <f>RR.AA.!R$41</f>
        <v>64209.5</v>
      </c>
      <c r="F31" s="622">
        <f t="shared" si="2"/>
        <v>70926.53</v>
      </c>
      <c r="G31" s="573">
        <f>IF(F31&gt;0,F31/F$41,"")</f>
        <v>0.79516534205498124</v>
      </c>
      <c r="H31" s="567">
        <f>L24</f>
        <v>0</v>
      </c>
      <c r="I31" s="587" t="str">
        <f>IF(H31&gt;0,H31/H$41,"")</f>
        <v/>
      </c>
      <c r="K31" s="253">
        <f>L28+F31</f>
        <v>70926.53</v>
      </c>
      <c r="L31" s="273"/>
      <c r="M31" s="274"/>
      <c r="N31" s="27" t="e">
        <f>#REF!</f>
        <v>#REF!</v>
      </c>
    </row>
    <row r="32" spans="1:14" ht="15" customHeight="1" x14ac:dyDescent="0.2">
      <c r="A32" s="44"/>
      <c r="B32" s="89" t="s">
        <v>216</v>
      </c>
      <c r="C32" s="90">
        <f>C24</f>
        <v>152168.38</v>
      </c>
      <c r="D32" s="90">
        <f>D24+D31</f>
        <v>24987.710000000003</v>
      </c>
      <c r="E32" s="90">
        <f>E24+E31</f>
        <v>64209.5</v>
      </c>
      <c r="F32" s="621">
        <f>F24+F31</f>
        <v>89197.21</v>
      </c>
      <c r="G32" s="574">
        <f>SUM(G24:G31)</f>
        <v>1</v>
      </c>
      <c r="H32" s="29">
        <f>H24+H31</f>
        <v>0</v>
      </c>
      <c r="I32" s="582">
        <f>SUM(I24:I31)</f>
        <v>0</v>
      </c>
      <c r="K32" s="14"/>
      <c r="N32" s="27" t="e">
        <f>N28+N30-N31</f>
        <v>#REF!</v>
      </c>
    </row>
    <row r="33" spans="1:14" ht="12.75" customHeight="1" thickBot="1" x14ac:dyDescent="0.25">
      <c r="A33" s="86"/>
      <c r="B33" s="97" t="str">
        <f>IF(L33&gt;0,"Disavanzo d'Amministrazione",IF(RENDICONTO!E35&lt;0,"Disavanzo d'Amministrazione",""))</f>
        <v/>
      </c>
      <c r="C33" s="88"/>
      <c r="D33" s="106"/>
      <c r="E33" s="106"/>
      <c r="F33" s="620" t="str">
        <f>F44</f>
        <v/>
      </c>
      <c r="G33" s="573" t="str">
        <f>IF(F33="","",F33/F$41)</f>
        <v/>
      </c>
      <c r="H33" s="567">
        <f>L33</f>
        <v>0</v>
      </c>
      <c r="I33" s="587" t="str">
        <f>IF(H33&gt;0,H33/H$41,"")</f>
        <v/>
      </c>
      <c r="K33" s="14"/>
      <c r="L33" s="276"/>
    </row>
    <row r="34" spans="1:14" ht="12.75" customHeight="1" x14ac:dyDescent="0.2">
      <c r="A34" s="28"/>
      <c r="B34" s="89" t="s">
        <v>216</v>
      </c>
      <c r="C34" s="621">
        <f t="shared" ref="C34:E34" si="4">SUM(C32:C33)</f>
        <v>152168.38</v>
      </c>
      <c r="D34" s="621">
        <f t="shared" si="4"/>
        <v>24987.710000000003</v>
      </c>
      <c r="E34" s="621">
        <f t="shared" si="4"/>
        <v>64209.5</v>
      </c>
      <c r="F34" s="621">
        <f>SUM(F32:F33)</f>
        <v>89197.21</v>
      </c>
      <c r="G34" s="574">
        <f>SUM(G32:G33)</f>
        <v>1</v>
      </c>
      <c r="H34" s="29">
        <f>H32+H33</f>
        <v>0</v>
      </c>
      <c r="I34" s="582">
        <f>SUM(I32:I33)</f>
        <v>0</v>
      </c>
      <c r="K34" s="14"/>
    </row>
    <row r="35" spans="1:14" ht="12.75" customHeight="1" x14ac:dyDescent="0.2">
      <c r="A35" s="30"/>
      <c r="B35" s="31"/>
      <c r="C35" s="32"/>
      <c r="D35" s="33"/>
      <c r="E35" s="33"/>
      <c r="F35" s="623"/>
      <c r="G35" s="578"/>
      <c r="H35" s="565"/>
      <c r="I35" s="586"/>
      <c r="K35" s="14"/>
    </row>
    <row r="36" spans="1:14" ht="12.75" customHeight="1" x14ac:dyDescent="0.2">
      <c r="A36" s="83"/>
      <c r="B36" s="78" t="str">
        <f>IF(CONS.USC.!F59&gt;0.001,"PARTITE DI GIRO:","")</f>
        <v>PARTITE DI GIRO:</v>
      </c>
      <c r="C36" s="85"/>
      <c r="D36" s="85"/>
      <c r="E36" s="85"/>
      <c r="F36" s="619"/>
      <c r="G36" s="577"/>
      <c r="H36" s="566"/>
      <c r="I36" s="586"/>
      <c r="K36" s="14"/>
    </row>
    <row r="37" spans="1:14" ht="12.75" customHeight="1" x14ac:dyDescent="0.2">
      <c r="A37" s="83" t="str">
        <f>BIL.PREV.!A37</f>
        <v>ee24</v>
      </c>
      <c r="B37" s="84" t="str">
        <f>BIL.PREV.!B37</f>
        <v>Organizzazione Assemblea Nazionale</v>
      </c>
      <c r="C37" s="85">
        <f>BIL.PREV.!C37</f>
        <v>6000</v>
      </c>
      <c r="D37" s="85">
        <f>'1^ NOTA CASSA'!AN60</f>
        <v>0</v>
      </c>
      <c r="E37" s="85">
        <f>RR.AA.!AG$41</f>
        <v>0</v>
      </c>
      <c r="F37" s="619">
        <f t="shared" ref="F37:F38" si="5">D37+E37</f>
        <v>0</v>
      </c>
      <c r="G37" s="577"/>
      <c r="H37" s="564"/>
      <c r="I37" s="586"/>
      <c r="K37" s="14"/>
    </row>
    <row r="38" spans="1:14" ht="12.75" customHeight="1" thickBot="1" x14ac:dyDescent="0.25">
      <c r="A38" s="86" t="str">
        <f>BIL.PREV.!A38</f>
        <v>ee25</v>
      </c>
      <c r="B38" s="87" t="str">
        <f>BIL.PREV.!B38</f>
        <v>Contributo da soci per partecipaz. eventi associativi</v>
      </c>
      <c r="C38" s="88">
        <f>BIL.PREV.!C38</f>
        <v>70000</v>
      </c>
      <c r="D38" s="88">
        <f>'1^ NOTA CASSA'!AN61</f>
        <v>0</v>
      </c>
      <c r="E38" s="88">
        <f>RR.AA.!AH$41</f>
        <v>0</v>
      </c>
      <c r="F38" s="622">
        <f t="shared" si="5"/>
        <v>0</v>
      </c>
      <c r="G38" s="576"/>
      <c r="H38" s="677"/>
      <c r="I38" s="587"/>
      <c r="K38" s="14"/>
    </row>
    <row r="39" spans="1:14" ht="20.100000000000001" customHeight="1" thickBot="1" x14ac:dyDescent="0.25">
      <c r="A39" s="92"/>
      <c r="B39" s="89" t="s">
        <v>216</v>
      </c>
      <c r="C39" s="108">
        <f>SUM(C34:C38)</f>
        <v>228168.38</v>
      </c>
      <c r="D39" s="108">
        <f>SUM(D34:D38)</f>
        <v>24987.710000000003</v>
      </c>
      <c r="E39" s="108">
        <f>E32</f>
        <v>64209.5</v>
      </c>
      <c r="F39" s="624">
        <f>SUM(F34:F38)</f>
        <v>89197.21</v>
      </c>
      <c r="G39" s="579">
        <f>SUM(G34)</f>
        <v>1</v>
      </c>
      <c r="H39" s="568">
        <f>SUM(H34:H38)</f>
        <v>0</v>
      </c>
      <c r="I39" s="583">
        <f>SUM(I34)</f>
        <v>0</v>
      </c>
      <c r="K39" s="14"/>
      <c r="N39" s="26">
        <f>CONS.USC.!F47</f>
        <v>84979.170000000013</v>
      </c>
    </row>
    <row r="40" spans="1:14" ht="20.100000000000001" customHeight="1" thickTop="1" thickBot="1" x14ac:dyDescent="0.25">
      <c r="A40" s="107"/>
      <c r="B40" s="815" t="s">
        <v>226</v>
      </c>
      <c r="C40" s="816"/>
      <c r="D40" s="816"/>
      <c r="E40" s="817"/>
      <c r="F40" s="625">
        <f>F39</f>
        <v>89197.21</v>
      </c>
      <c r="G40" s="580">
        <f>G39</f>
        <v>1</v>
      </c>
      <c r="H40" s="569">
        <f>H39</f>
        <v>0</v>
      </c>
      <c r="I40" s="584">
        <f>I39</f>
        <v>0</v>
      </c>
    </row>
    <row r="41" spans="1:14" s="496" customFormat="1" ht="20.100000000000001" hidden="1" customHeight="1" thickTop="1" thickBot="1" x14ac:dyDescent="0.25">
      <c r="B41" s="638"/>
      <c r="C41" s="819" t="s">
        <v>332</v>
      </c>
      <c r="D41" s="820"/>
      <c r="E41" s="820"/>
      <c r="F41" s="640">
        <f>F40-F37-F38</f>
        <v>89197.21</v>
      </c>
      <c r="G41" s="639"/>
      <c r="H41" s="640">
        <f>H40-H37-H38</f>
        <v>0</v>
      </c>
      <c r="I41" s="639"/>
    </row>
    <row r="42" spans="1:14" ht="7.5" customHeight="1" thickTop="1" x14ac:dyDescent="0.2"/>
    <row r="43" spans="1:14" ht="15" customHeight="1" x14ac:dyDescent="0.2">
      <c r="B43" s="111" t="str">
        <f>BIL.PREV.!B41</f>
        <v>Il Tesoriere</v>
      </c>
      <c r="C43" s="813" t="str">
        <f>BIL.PREV.!G41</f>
        <v>Il Presidente</v>
      </c>
      <c r="D43" s="813"/>
      <c r="E43" s="813"/>
      <c r="F43" s="813"/>
      <c r="G43" s="813"/>
      <c r="H43" s="813"/>
    </row>
    <row r="44" spans="1:14" ht="12.75" hidden="1" customHeight="1" x14ac:dyDescent="0.2">
      <c r="B44" s="18" t="str">
        <f>BIL.PREV.!B42</f>
        <v>(     )</v>
      </c>
      <c r="C44" s="10"/>
      <c r="D44" s="10" t="s">
        <v>215</v>
      </c>
      <c r="F44" s="10" t="str">
        <f>IF(RENDICONTO!E40&gt;0,RENDICONTO!E40,"")</f>
        <v/>
      </c>
      <c r="H44" s="19">
        <f>CONS.USC.!H52</f>
        <v>0</v>
      </c>
    </row>
    <row r="45" spans="1:14" ht="12.75" hidden="1" customHeight="1" x14ac:dyDescent="0.2">
      <c r="B45" s="18">
        <f>BIL.PREV.!B43</f>
        <v>0</v>
      </c>
      <c r="C45" s="10"/>
    </row>
    <row r="46" spans="1:14" ht="12.75" hidden="1" customHeight="1" x14ac:dyDescent="0.2">
      <c r="B46" s="18">
        <f>BIL.PREV.!B44</f>
        <v>0</v>
      </c>
      <c r="C46" s="10"/>
      <c r="D46" s="10">
        <f>D39-D9-D31</f>
        <v>0</v>
      </c>
      <c r="F46" s="10">
        <f>CONS.USC.!F47</f>
        <v>84979.170000000013</v>
      </c>
    </row>
    <row r="47" spans="1:14" ht="12.75" customHeight="1" x14ac:dyDescent="0.2">
      <c r="B47" s="18" t="str">
        <f>BIL.PREV.!B42</f>
        <v>(     )</v>
      </c>
      <c r="C47" s="814" t="str">
        <f>BIL.PREV.!G42</f>
        <v xml:space="preserve"> (      )</v>
      </c>
      <c r="D47" s="814"/>
      <c r="E47" s="814"/>
      <c r="F47" s="814"/>
      <c r="G47" s="814"/>
      <c r="H47" s="814"/>
    </row>
    <row r="48" spans="1:14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</sheetData>
  <sheetProtection algorithmName="SHA-512" hashValue="Pj54UeW1YtaAQzOSL1h1Lrc4uvOnDCRwJEtvg+npFOzafVVYn4Qn3xiA6/52GJ7/8ab4q+kikWcuct6ZJKY0OA==" saltValue="mMSY7jRg51nfbpsJuU5Q3w==" spinCount="100000" sheet="1" objects="1" scenarios="1" selectLockedCells="1"/>
  <mergeCells count="12">
    <mergeCell ref="K5:K7"/>
    <mergeCell ref="A6:A7"/>
    <mergeCell ref="B6:B7"/>
    <mergeCell ref="B3:I3"/>
    <mergeCell ref="A4:I4"/>
    <mergeCell ref="A5:I5"/>
    <mergeCell ref="C43:H43"/>
    <mergeCell ref="C47:H47"/>
    <mergeCell ref="B40:E40"/>
    <mergeCell ref="C6:G6"/>
    <mergeCell ref="H6:I6"/>
    <mergeCell ref="C41:E41"/>
  </mergeCells>
  <phoneticPr fontId="6" type="noConversion"/>
  <conditionalFormatting sqref="D39">
    <cfRule type="cellIs" dxfId="27" priority="22" stopIfTrue="1" operator="notEqual">
      <formula>$N$32</formula>
    </cfRule>
  </conditionalFormatting>
  <conditionalFormatting sqref="F41">
    <cfRule type="cellIs" dxfId="26" priority="17" stopIfTrue="1" operator="notEqual">
      <formula>$F$46</formula>
    </cfRule>
  </conditionalFormatting>
  <conditionalFormatting sqref="H40">
    <cfRule type="cellIs" dxfId="25" priority="12" stopIfTrue="1" operator="notEqual">
      <formula>$H$44</formula>
    </cfRule>
  </conditionalFormatting>
  <conditionalFormatting sqref="H41">
    <cfRule type="cellIs" dxfId="24" priority="8" stopIfTrue="1" operator="notEqual">
      <formula>$F$46</formula>
    </cfRule>
  </conditionalFormatting>
  <conditionalFormatting sqref="C39">
    <cfRule type="cellIs" dxfId="23" priority="1" stopIfTrue="1" operator="notEqual">
      <formula>$N$32</formula>
    </cfRule>
  </conditionalFormatting>
  <pageMargins left="0.19685039370078741" right="0.19685039370078741" top="0.78740157480314965" bottom="0.19685039370078741" header="0.51181102362204722" footer="0.51181102362204722"/>
  <pageSetup paperSize="9" orientation="portrait" horizontalDpi="300" verticalDpi="300" r:id="rId1"/>
  <headerFooter alignWithMargins="0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0" operator="notEqual" id="{01A4625C-B6AE-4771-9FC4-4219AA95F26B}">
            <xm:f>CONS.USC.!$F$40</xm:f>
            <x14:dxf>
              <fill>
                <patternFill>
                  <bgColor rgb="FFFF0000"/>
                </patternFill>
              </fill>
            </x14:dxf>
          </x14:cfRule>
          <xm:sqref>F27</xm:sqref>
        </x14:conditionalFormatting>
        <x14:conditionalFormatting xmlns:xm="http://schemas.microsoft.com/office/excel/2006/main">
          <x14:cfRule type="cellIs" priority="9" operator="notEqual" id="{880A40F6-683F-4578-B142-3AC82EBE851E}">
            <xm:f>CONS.USC.!$F$41</xm:f>
            <x14:dxf>
              <fill>
                <patternFill>
                  <bgColor rgb="FFFF0000"/>
                </patternFill>
              </fill>
            </x14:dxf>
          </x14:cfRule>
          <xm:sqref>F28</xm:sqref>
        </x14:conditionalFormatting>
        <x14:conditionalFormatting xmlns:xm="http://schemas.microsoft.com/office/excel/2006/main">
          <x14:cfRule type="cellIs" priority="5" operator="notEqual" id="{61F7811B-CC2E-4351-87EF-E540C44228B4}">
            <xm:f>CONS.USC.!$F$52</xm:f>
            <x14:dxf>
              <fill>
                <patternFill>
                  <bgColor rgb="FFFF0000"/>
                </patternFill>
              </fill>
            </x14:dxf>
          </x14:cfRule>
          <xm:sqref>F40</xm:sqref>
        </x14:conditionalFormatting>
        <x14:conditionalFormatting xmlns:xm="http://schemas.microsoft.com/office/excel/2006/main">
          <x14:cfRule type="cellIs" priority="4" operator="notEqual" id="{8A5C49F9-6139-4CAC-80C4-CE2778F3ECFE}">
            <xm:f>CONS.USC.!$F$49</xm:f>
            <x14:dxf>
              <fill>
                <patternFill>
                  <bgColor rgb="FFFF0000"/>
                </patternFill>
              </fill>
            </x14:dxf>
          </x14:cfRule>
          <xm:sqref>F37</xm:sqref>
        </x14:conditionalFormatting>
        <x14:conditionalFormatting xmlns:xm="http://schemas.microsoft.com/office/excel/2006/main">
          <x14:cfRule type="cellIs" priority="2" operator="notEqual" id="{22FA6177-8058-4E53-9A3E-EF970B7FECFD}">
            <xm:f>CONS.USC.!$F$50</xm:f>
            <x14:dxf>
              <fill>
                <patternFill>
                  <bgColor rgb="FFFF0000"/>
                </patternFill>
              </fill>
            </x14:dxf>
          </x14:cfRule>
          <xm:sqref>F38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2">
    <tabColor indexed="10"/>
  </sheetPr>
  <dimension ref="A2:T66"/>
  <sheetViews>
    <sheetView showZeros="0" topLeftCell="A16" workbookViewId="0">
      <selection activeCell="H50" sqref="H50"/>
    </sheetView>
  </sheetViews>
  <sheetFormatPr defaultRowHeight="12.75" x14ac:dyDescent="0.2"/>
  <cols>
    <col min="1" max="1" width="5" style="10" customWidth="1"/>
    <col min="2" max="2" width="35.7109375" style="10" customWidth="1"/>
    <col min="3" max="3" width="9.7109375" style="34" customWidth="1"/>
    <col min="4" max="4" width="9.7109375" style="10" customWidth="1"/>
    <col min="5" max="5" width="8.7109375" style="10" customWidth="1"/>
    <col min="6" max="6" width="9.7109375" style="10" customWidth="1"/>
    <col min="7" max="7" width="6.85546875" style="10" customWidth="1"/>
    <col min="8" max="8" width="9.7109375" style="10" customWidth="1"/>
    <col min="9" max="9" width="6.85546875" style="10" customWidth="1"/>
    <col min="10" max="10" width="5.85546875" style="10" customWidth="1"/>
    <col min="11" max="11" width="11.7109375" style="10" hidden="1" customWidth="1"/>
    <col min="12" max="12" width="14.42578125" style="10" hidden="1" customWidth="1"/>
    <col min="13" max="13" width="5.85546875" style="10" hidden="1" customWidth="1"/>
    <col min="14" max="15" width="12.7109375" style="10" customWidth="1"/>
    <col min="16" max="16" width="12.7109375" style="10" hidden="1" customWidth="1"/>
    <col min="17" max="18" width="12.7109375" style="10" customWidth="1"/>
    <col min="19" max="19" width="12.85546875" style="10" hidden="1" customWidth="1"/>
    <col min="20" max="16384" width="9.140625" style="10"/>
  </cols>
  <sheetData>
    <row r="2" spans="1:18" ht="22.5" x14ac:dyDescent="0.2">
      <c r="K2" s="10" t="s">
        <v>48</v>
      </c>
      <c r="N2" s="432" t="s">
        <v>34</v>
      </c>
      <c r="O2" s="433"/>
      <c r="P2" s="431"/>
      <c r="Q2" s="431"/>
    </row>
    <row r="3" spans="1:18" ht="33" customHeight="1" x14ac:dyDescent="0.2">
      <c r="A3" s="35"/>
      <c r="B3" s="759" t="s">
        <v>202</v>
      </c>
      <c r="C3" s="759"/>
      <c r="D3" s="759"/>
      <c r="E3" s="759"/>
      <c r="F3" s="759"/>
      <c r="G3" s="759"/>
      <c r="H3" s="759"/>
      <c r="I3" s="759"/>
      <c r="K3" s="19">
        <f>BIL.PREV.!K1</f>
        <v>2020</v>
      </c>
      <c r="L3" s="36" t="str">
        <f>CONCATENATE(K3,K2)</f>
        <v>2020:</v>
      </c>
      <c r="N3" s="832" t="s">
        <v>23</v>
      </c>
      <c r="O3" s="832"/>
      <c r="P3" s="832"/>
      <c r="Q3" s="832"/>
    </row>
    <row r="4" spans="1:18" ht="30" customHeight="1" thickBot="1" x14ac:dyDescent="0.25">
      <c r="A4" s="760">
        <f>BIL.PREV.!A2:H2</f>
        <v>0</v>
      </c>
      <c r="B4" s="760"/>
      <c r="C4" s="760"/>
      <c r="D4" s="760"/>
      <c r="E4" s="760"/>
      <c r="F4" s="760"/>
      <c r="G4" s="760"/>
      <c r="H4" s="760"/>
      <c r="I4" s="760"/>
      <c r="N4" s="827" t="s">
        <v>33</v>
      </c>
      <c r="O4" s="827" t="s">
        <v>314</v>
      </c>
      <c r="P4" s="431"/>
      <c r="Q4" s="828" t="s">
        <v>318</v>
      </c>
    </row>
    <row r="5" spans="1:18" ht="24.95" customHeight="1" thickTop="1" thickBot="1" x14ac:dyDescent="0.35">
      <c r="A5" s="824" t="str">
        <f>"RENDICONTO DI GESTIONE  -  Sez. USCITE  -  A N N O    "&amp;$K$3</f>
        <v>RENDICONTO DI GESTIONE  -  Sez. USCITE  -  A N N O    2020</v>
      </c>
      <c r="B5" s="824"/>
      <c r="C5" s="824"/>
      <c r="D5" s="824"/>
      <c r="E5" s="824"/>
      <c r="F5" s="824"/>
      <c r="G5" s="824"/>
      <c r="H5" s="824"/>
      <c r="I5" s="824"/>
      <c r="K5" s="830" t="s">
        <v>23</v>
      </c>
      <c r="L5" s="831"/>
      <c r="N5" s="827"/>
      <c r="O5" s="827"/>
      <c r="P5" s="829" t="s">
        <v>31</v>
      </c>
      <c r="Q5" s="828"/>
    </row>
    <row r="6" spans="1:18" ht="18" customHeight="1" thickTop="1" thickBot="1" x14ac:dyDescent="0.25">
      <c r="A6" s="752" t="s">
        <v>11</v>
      </c>
      <c r="B6" s="833" t="s">
        <v>4</v>
      </c>
      <c r="C6" s="839" t="str">
        <f>"A N N O   "&amp;$K$3</f>
        <v>A N N O   2020</v>
      </c>
      <c r="D6" s="840"/>
      <c r="E6" s="840"/>
      <c r="F6" s="840"/>
      <c r="G6" s="841"/>
      <c r="H6" s="837" t="str">
        <f>"Anno "&amp;$K$3-1</f>
        <v>Anno 2019</v>
      </c>
      <c r="I6" s="838"/>
      <c r="K6" s="38"/>
      <c r="L6" s="39"/>
      <c r="N6" s="827"/>
      <c r="O6" s="827"/>
      <c r="P6" s="829"/>
      <c r="Q6" s="828"/>
      <c r="R6" s="825"/>
    </row>
    <row r="7" spans="1:18" ht="35.1" customHeight="1" thickTop="1" x14ac:dyDescent="0.2">
      <c r="A7" s="822"/>
      <c r="B7" s="834"/>
      <c r="C7" s="560" t="s">
        <v>208</v>
      </c>
      <c r="D7" s="589" t="s">
        <v>197</v>
      </c>
      <c r="E7" s="589" t="s">
        <v>198</v>
      </c>
      <c r="F7" s="79" t="str">
        <f>"TOTALE anno "&amp;$K$3</f>
        <v>TOTALE anno 2020</v>
      </c>
      <c r="G7" s="594" t="s">
        <v>327</v>
      </c>
      <c r="H7" s="589" t="s">
        <v>328</v>
      </c>
      <c r="I7" s="590" t="s">
        <v>327</v>
      </c>
      <c r="K7" s="40" t="s">
        <v>32</v>
      </c>
      <c r="L7" s="41" t="s">
        <v>50</v>
      </c>
      <c r="N7" s="826" t="s">
        <v>47</v>
      </c>
      <c r="O7" s="827"/>
      <c r="P7" s="829"/>
      <c r="Q7" s="828"/>
      <c r="R7" s="825"/>
    </row>
    <row r="8" spans="1:18" ht="12" customHeight="1" thickBot="1" x14ac:dyDescent="0.25">
      <c r="A8" s="42" t="s">
        <v>218</v>
      </c>
      <c r="B8" s="21" t="s">
        <v>219</v>
      </c>
      <c r="C8" s="22" t="s">
        <v>220</v>
      </c>
      <c r="D8" s="23" t="s">
        <v>221</v>
      </c>
      <c r="E8" s="23" t="s">
        <v>222</v>
      </c>
      <c r="F8" s="23" t="s">
        <v>223</v>
      </c>
      <c r="G8" s="593"/>
      <c r="H8" s="595" t="s">
        <v>224</v>
      </c>
      <c r="I8" s="24"/>
      <c r="K8" s="43"/>
      <c r="L8" s="37"/>
      <c r="N8" s="826"/>
      <c r="O8" s="827"/>
      <c r="P8" s="434"/>
      <c r="Q8" s="828"/>
    </row>
    <row r="9" spans="1:18" s="12" customFormat="1" ht="15" customHeight="1" thickTop="1" x14ac:dyDescent="0.2">
      <c r="A9" s="80" t="str">
        <f>BIL.PREV.!F5</f>
        <v>uu30</v>
      </c>
      <c r="B9" s="93" t="str">
        <f>BIL.PREV.!G5</f>
        <v>Quote Associative</v>
      </c>
      <c r="C9" s="94">
        <f>BIL.PREV.!H5</f>
        <v>85527</v>
      </c>
      <c r="D9" s="95">
        <f>'1^ NOTA CASSA'!AN12</f>
        <v>0</v>
      </c>
      <c r="E9" s="95">
        <f>RR.PP.!S$41</f>
        <v>0</v>
      </c>
      <c r="F9" s="95">
        <f>D9+E9</f>
        <v>0</v>
      </c>
      <c r="G9" s="571" t="str">
        <f t="shared" ref="G9:G37" si="0">IF(F9&gt;0,F9/F$53,"")</f>
        <v/>
      </c>
      <c r="H9" s="596"/>
      <c r="I9" s="610" t="str">
        <f>IF(H9&gt;0,H9/H$47,"")</f>
        <v/>
      </c>
      <c r="K9" s="47">
        <f>BIL.PREV.!H5</f>
        <v>85527</v>
      </c>
      <c r="L9" s="48">
        <f>K9-O2</f>
        <v>85527</v>
      </c>
      <c r="N9" s="435">
        <f t="shared" ref="N9:N41" si="1">K9-(K9*$O$2/100)</f>
        <v>85527</v>
      </c>
      <c r="O9" s="436">
        <f>IMPEGNI!J11</f>
        <v>0</v>
      </c>
      <c r="P9" s="437" t="str">
        <f>IF(O9&lt;0,"1","")</f>
        <v/>
      </c>
      <c r="Q9" s="438">
        <f>N9-F9-O9</f>
        <v>85527</v>
      </c>
    </row>
    <row r="10" spans="1:18" s="12" customFormat="1" ht="15" customHeight="1" x14ac:dyDescent="0.2">
      <c r="A10" s="83" t="str">
        <f>BIL.PREV.!F6</f>
        <v>uu31</v>
      </c>
      <c r="B10" s="91" t="str">
        <f>BIL.PREV.!G6</f>
        <v>Spese trasferte e rimborsi ad organi istituzionali</v>
      </c>
      <c r="C10" s="45">
        <f>BIL.PREV.!H6</f>
        <v>12000</v>
      </c>
      <c r="D10" s="46">
        <f>'1^ NOTA CASSA'!AN13</f>
        <v>0</v>
      </c>
      <c r="E10" s="96">
        <f>RR.PP.!T$41</f>
        <v>0</v>
      </c>
      <c r="F10" s="46">
        <f t="shared" ref="F10:F35" si="2">D10+E10</f>
        <v>0</v>
      </c>
      <c r="G10" s="572" t="str">
        <f t="shared" si="0"/>
        <v/>
      </c>
      <c r="H10" s="597"/>
      <c r="I10" s="608" t="str">
        <f t="shared" ref="I10:I37" si="3">IF(H10&gt;0,H10/H$47,"")</f>
        <v/>
      </c>
      <c r="K10" s="47">
        <f>BIL.PREV.!H6</f>
        <v>12000</v>
      </c>
      <c r="L10" s="48" t="e">
        <f>K10-#REF!</f>
        <v>#REF!</v>
      </c>
      <c r="N10" s="435">
        <f t="shared" si="1"/>
        <v>12000</v>
      </c>
      <c r="O10" s="436">
        <f>IMPEGNI!J12</f>
        <v>0</v>
      </c>
      <c r="P10" s="437" t="str">
        <f t="shared" ref="P10:P44" si="4">IF(O10&lt;0,"1","")</f>
        <v/>
      </c>
      <c r="Q10" s="438">
        <f t="shared" ref="Q10:Q41" si="5">N10-F10-O10</f>
        <v>12000</v>
      </c>
    </row>
    <row r="11" spans="1:18" s="12" customFormat="1" ht="15" customHeight="1" x14ac:dyDescent="0.2">
      <c r="A11" s="83" t="str">
        <f>BIL.PREV.!F7</f>
        <v>uu32</v>
      </c>
      <c r="B11" s="91" t="str">
        <f>BIL.PREV.!G7</f>
        <v xml:space="preserve">Spese x attività Avis giovani -organ.e partec.convegni-seminari- attività di formazione </v>
      </c>
      <c r="C11" s="45">
        <f>BIL.PREV.!H7</f>
        <v>3500</v>
      </c>
      <c r="D11" s="46">
        <f>'1^ NOTA CASSA'!AN14</f>
        <v>0</v>
      </c>
      <c r="E11" s="96">
        <f>RR.PP.!U$41</f>
        <v>0</v>
      </c>
      <c r="F11" s="46">
        <f t="shared" si="2"/>
        <v>0</v>
      </c>
      <c r="G11" s="572" t="str">
        <f t="shared" si="0"/>
        <v/>
      </c>
      <c r="H11" s="597"/>
      <c r="I11" s="608" t="str">
        <f t="shared" si="3"/>
        <v/>
      </c>
      <c r="K11" s="47">
        <f>BIL.PREV.!H7</f>
        <v>3500</v>
      </c>
      <c r="L11" s="48" t="e">
        <f>K11-#REF!</f>
        <v>#REF!</v>
      </c>
      <c r="N11" s="435">
        <f t="shared" si="1"/>
        <v>3500</v>
      </c>
      <c r="O11" s="436">
        <f>IMPEGNI!J13</f>
        <v>0</v>
      </c>
      <c r="P11" s="437" t="str">
        <f t="shared" si="4"/>
        <v/>
      </c>
      <c r="Q11" s="438">
        <f t="shared" si="5"/>
        <v>3500</v>
      </c>
    </row>
    <row r="12" spans="1:18" s="12" customFormat="1" ht="15" customHeight="1" x14ac:dyDescent="0.2">
      <c r="A12" s="83" t="str">
        <f>BIL.PREV.!F8</f>
        <v>uu33</v>
      </c>
      <c r="B12" s="91" t="str">
        <f>BIL.PREV.!G8</f>
        <v>Spese finalità cinque per mille</v>
      </c>
      <c r="C12" s="45">
        <f>BIL.PREV.!H8</f>
        <v>500</v>
      </c>
      <c r="D12" s="46">
        <f>'1^ NOTA CASSA'!AN15</f>
        <v>0</v>
      </c>
      <c r="E12" s="96">
        <f>RR.PP.!V$41</f>
        <v>0</v>
      </c>
      <c r="F12" s="46">
        <f t="shared" si="2"/>
        <v>0</v>
      </c>
      <c r="G12" s="572" t="str">
        <f t="shared" si="0"/>
        <v/>
      </c>
      <c r="H12" s="597"/>
      <c r="I12" s="608" t="str">
        <f t="shared" si="3"/>
        <v/>
      </c>
      <c r="K12" s="47">
        <f>BIL.PREV.!H8</f>
        <v>500</v>
      </c>
      <c r="L12" s="48" t="e">
        <f>K12-#REF!</f>
        <v>#REF!</v>
      </c>
      <c r="N12" s="435">
        <f t="shared" si="1"/>
        <v>500</v>
      </c>
      <c r="O12" s="436">
        <f>IMPEGNI!J14</f>
        <v>0</v>
      </c>
      <c r="P12" s="437" t="str">
        <f t="shared" si="4"/>
        <v/>
      </c>
      <c r="Q12" s="438">
        <f t="shared" si="5"/>
        <v>500</v>
      </c>
    </row>
    <row r="13" spans="1:18" s="12" customFormat="1" ht="15" customHeight="1" x14ac:dyDescent="0.2">
      <c r="A13" s="83" t="str">
        <f>BIL.PREV.!F9</f>
        <v>uu34</v>
      </c>
      <c r="B13" s="91" t="str">
        <f>BIL.PREV.!G9</f>
        <v xml:space="preserve">Spese per pubblicità e promozione eventi </v>
      </c>
      <c r="C13" s="45">
        <f>BIL.PREV.!H9</f>
        <v>1950</v>
      </c>
      <c r="D13" s="46">
        <f>'1^ NOTA CASSA'!AN16</f>
        <v>0</v>
      </c>
      <c r="E13" s="96">
        <f>RR.PP.!W$41</f>
        <v>0</v>
      </c>
      <c r="F13" s="46">
        <f t="shared" si="2"/>
        <v>0</v>
      </c>
      <c r="G13" s="572" t="str">
        <f t="shared" si="0"/>
        <v/>
      </c>
      <c r="H13" s="597"/>
      <c r="I13" s="608" t="str">
        <f t="shared" si="3"/>
        <v/>
      </c>
      <c r="K13" s="47">
        <f>BIL.PREV.!H9</f>
        <v>1950</v>
      </c>
      <c r="L13" s="48" t="e">
        <f>K13-#REF!</f>
        <v>#REF!</v>
      </c>
      <c r="N13" s="435">
        <f t="shared" si="1"/>
        <v>1950</v>
      </c>
      <c r="O13" s="436">
        <f>IMPEGNI!J15</f>
        <v>0</v>
      </c>
      <c r="P13" s="437" t="str">
        <f t="shared" si="4"/>
        <v/>
      </c>
      <c r="Q13" s="438">
        <f t="shared" si="5"/>
        <v>1950</v>
      </c>
    </row>
    <row r="14" spans="1:18" s="12" customFormat="1" ht="15" customHeight="1" x14ac:dyDescent="0.2">
      <c r="A14" s="83" t="str">
        <f>BIL.PREV.!F10</f>
        <v>uu35</v>
      </c>
      <c r="B14" s="91" t="str">
        <f>BIL.PREV.!G10</f>
        <v xml:space="preserve">Spese organizzazione Assemblea ed eventi </v>
      </c>
      <c r="C14" s="45">
        <f>BIL.PREV.!H10</f>
        <v>3000</v>
      </c>
      <c r="D14" s="46">
        <f>'1^ NOTA CASSA'!AN17</f>
        <v>0</v>
      </c>
      <c r="E14" s="96">
        <f>RR.PP.!X$41</f>
        <v>0</v>
      </c>
      <c r="F14" s="46">
        <f t="shared" si="2"/>
        <v>0</v>
      </c>
      <c r="G14" s="572" t="str">
        <f t="shared" si="0"/>
        <v/>
      </c>
      <c r="H14" s="597"/>
      <c r="I14" s="608" t="str">
        <f t="shared" si="3"/>
        <v/>
      </c>
      <c r="K14" s="47">
        <f>BIL.PREV.!H10</f>
        <v>3000</v>
      </c>
      <c r="L14" s="48" t="e">
        <f>K14-#REF!</f>
        <v>#REF!</v>
      </c>
      <c r="N14" s="435">
        <f t="shared" si="1"/>
        <v>3000</v>
      </c>
      <c r="O14" s="436">
        <f>IMPEGNI!J16</f>
        <v>0</v>
      </c>
      <c r="P14" s="437" t="str">
        <f t="shared" si="4"/>
        <v/>
      </c>
      <c r="Q14" s="438">
        <f t="shared" si="5"/>
        <v>3000</v>
      </c>
    </row>
    <row r="15" spans="1:18" s="12" customFormat="1" ht="15" customHeight="1" x14ac:dyDescent="0.2">
      <c r="A15" s="83" t="str">
        <f>BIL.PREV.!F11</f>
        <v>uu36</v>
      </c>
      <c r="B15" s="91" t="str">
        <f>BIL.PREV.!G11</f>
        <v>Spese funzionamento segreteria-consulenza e collaborazioni professionali</v>
      </c>
      <c r="C15" s="45">
        <f>BIL.PREV.!H11</f>
        <v>1500</v>
      </c>
      <c r="D15" s="46">
        <f>'1^ NOTA CASSA'!AN18</f>
        <v>0</v>
      </c>
      <c r="E15" s="96">
        <f>RR.PP.!Y$41</f>
        <v>0</v>
      </c>
      <c r="F15" s="46">
        <f t="shared" si="2"/>
        <v>0</v>
      </c>
      <c r="G15" s="572" t="str">
        <f t="shared" si="0"/>
        <v/>
      </c>
      <c r="H15" s="597"/>
      <c r="I15" s="608" t="str">
        <f t="shared" si="3"/>
        <v/>
      </c>
      <c r="K15" s="47">
        <f>BIL.PREV.!H11</f>
        <v>1500</v>
      </c>
      <c r="L15" s="48" t="e">
        <f>K15-#REF!</f>
        <v>#REF!</v>
      </c>
      <c r="N15" s="435">
        <f t="shared" si="1"/>
        <v>1500</v>
      </c>
      <c r="O15" s="436">
        <f>IMPEGNI!J17</f>
        <v>0</v>
      </c>
      <c r="P15" s="437" t="str">
        <f t="shared" si="4"/>
        <v/>
      </c>
      <c r="Q15" s="438">
        <f t="shared" si="5"/>
        <v>1500</v>
      </c>
    </row>
    <row r="16" spans="1:18" s="12" customFormat="1" ht="15" customHeight="1" x14ac:dyDescent="0.2">
      <c r="A16" s="83" t="str">
        <f>BIL.PREV.!F12</f>
        <v>uu37</v>
      </c>
      <c r="B16" s="91" t="str">
        <f>BIL.PREV.!G12</f>
        <v>Spese e Oneri Servizio Civile</v>
      </c>
      <c r="C16" s="45">
        <f>BIL.PREV.!H12</f>
        <v>2500</v>
      </c>
      <c r="D16" s="46">
        <f>'1^ NOTA CASSA'!AN19</f>
        <v>0</v>
      </c>
      <c r="E16" s="96">
        <f>RR.PP.!Z$41</f>
        <v>0</v>
      </c>
      <c r="F16" s="46">
        <f t="shared" si="2"/>
        <v>0</v>
      </c>
      <c r="G16" s="572" t="str">
        <f t="shared" si="0"/>
        <v/>
      </c>
      <c r="H16" s="597"/>
      <c r="I16" s="608" t="str">
        <f t="shared" si="3"/>
        <v/>
      </c>
      <c r="K16" s="47">
        <f>BIL.PREV.!H12</f>
        <v>2500</v>
      </c>
      <c r="L16" s="48" t="e">
        <f>K16-#REF!</f>
        <v>#REF!</v>
      </c>
      <c r="N16" s="435">
        <f t="shared" si="1"/>
        <v>2500</v>
      </c>
      <c r="O16" s="436">
        <f>IMPEGNI!J18</f>
        <v>0</v>
      </c>
      <c r="P16" s="437" t="str">
        <f t="shared" si="4"/>
        <v/>
      </c>
      <c r="Q16" s="438">
        <f t="shared" si="5"/>
        <v>2500</v>
      </c>
    </row>
    <row r="17" spans="1:20" s="12" customFormat="1" ht="15" customHeight="1" x14ac:dyDescent="0.2">
      <c r="A17" s="83" t="str">
        <f>BIL.PREV.!F13</f>
        <v>uu38</v>
      </c>
      <c r="B17" s="91" t="str">
        <f>BIL.PREV.!G13</f>
        <v>Spese gestione, manut. e riparazione automezzo e attrezz.</v>
      </c>
      <c r="C17" s="45">
        <f>BIL.PREV.!H13</f>
        <v>4675.57</v>
      </c>
      <c r="D17" s="46">
        <f>'1^ NOTA CASSA'!AN20</f>
        <v>0</v>
      </c>
      <c r="E17" s="96">
        <f>RR.PP.!AA$41</f>
        <v>0</v>
      </c>
      <c r="F17" s="46">
        <f t="shared" si="2"/>
        <v>0</v>
      </c>
      <c r="G17" s="572" t="str">
        <f t="shared" si="0"/>
        <v/>
      </c>
      <c r="H17" s="597"/>
      <c r="I17" s="608" t="str">
        <f t="shared" si="3"/>
        <v/>
      </c>
      <c r="K17" s="47">
        <f>BIL.PREV.!H13</f>
        <v>4675.57</v>
      </c>
      <c r="L17" s="48" t="e">
        <f>K17-#REF!</f>
        <v>#REF!</v>
      </c>
      <c r="N17" s="435">
        <f t="shared" si="1"/>
        <v>4675.57</v>
      </c>
      <c r="O17" s="436">
        <f>IMPEGNI!J19</f>
        <v>0</v>
      </c>
      <c r="P17" s="437" t="str">
        <f t="shared" si="4"/>
        <v/>
      </c>
      <c r="Q17" s="438">
        <f t="shared" si="5"/>
        <v>4675.57</v>
      </c>
    </row>
    <row r="18" spans="1:20" s="12" customFormat="1" ht="15" customHeight="1" x14ac:dyDescent="0.2">
      <c r="A18" s="83" t="str">
        <f>BIL.PREV.!F14</f>
        <v>uu39</v>
      </c>
      <c r="B18" s="91" t="str">
        <f>BIL.PREV.!G14</f>
        <v>Spese forfettarie compartecip.forniture luce, acqua e gas</v>
      </c>
      <c r="C18" s="45">
        <f>BIL.PREV.!H14</f>
        <v>100</v>
      </c>
      <c r="D18" s="46">
        <f>'1^ NOTA CASSA'!AN21</f>
        <v>0</v>
      </c>
      <c r="E18" s="96">
        <f>RR.PP.!AB$41</f>
        <v>0</v>
      </c>
      <c r="F18" s="46">
        <f t="shared" si="2"/>
        <v>0</v>
      </c>
      <c r="G18" s="572" t="str">
        <f t="shared" si="0"/>
        <v/>
      </c>
      <c r="H18" s="597"/>
      <c r="I18" s="608" t="str">
        <f t="shared" si="3"/>
        <v/>
      </c>
      <c r="K18" s="47">
        <f>BIL.PREV.!H14</f>
        <v>100</v>
      </c>
      <c r="L18" s="48" t="e">
        <f>K18-#REF!</f>
        <v>#REF!</v>
      </c>
      <c r="N18" s="435">
        <f t="shared" si="1"/>
        <v>100</v>
      </c>
      <c r="O18" s="436">
        <f>IMPEGNI!J20</f>
        <v>0</v>
      </c>
      <c r="P18" s="437" t="str">
        <f t="shared" si="4"/>
        <v/>
      </c>
      <c r="Q18" s="438">
        <f t="shared" si="5"/>
        <v>100</v>
      </c>
    </row>
    <row r="19" spans="1:20" s="12" customFormat="1" ht="15" customHeight="1" x14ac:dyDescent="0.2">
      <c r="A19" s="83" t="str">
        <f>BIL.PREV.!F15</f>
        <v>uu40</v>
      </c>
      <c r="B19" s="91" t="str">
        <f>BIL.PREV.!G15</f>
        <v>Spese di assicurazione</v>
      </c>
      <c r="C19" s="45">
        <f>BIL.PREV.!H15</f>
        <v>1700</v>
      </c>
      <c r="D19" s="46">
        <f>'1^ NOTA CASSA'!AN22</f>
        <v>0</v>
      </c>
      <c r="E19" s="96">
        <f>RR.PP.!AC$41</f>
        <v>0</v>
      </c>
      <c r="F19" s="46">
        <f t="shared" si="2"/>
        <v>0</v>
      </c>
      <c r="G19" s="572" t="str">
        <f t="shared" si="0"/>
        <v/>
      </c>
      <c r="H19" s="597"/>
      <c r="I19" s="608" t="str">
        <f t="shared" si="3"/>
        <v/>
      </c>
      <c r="K19" s="47">
        <f>BIL.PREV.!H15</f>
        <v>1700</v>
      </c>
      <c r="L19" s="48" t="e">
        <f>K19-#REF!</f>
        <v>#REF!</v>
      </c>
      <c r="N19" s="435">
        <f t="shared" si="1"/>
        <v>1700</v>
      </c>
      <c r="O19" s="436">
        <f>IMPEGNI!J21</f>
        <v>0</v>
      </c>
      <c r="P19" s="437" t="str">
        <f t="shared" si="4"/>
        <v/>
      </c>
      <c r="Q19" s="438">
        <f t="shared" si="5"/>
        <v>1700</v>
      </c>
    </row>
    <row r="20" spans="1:20" s="12" customFormat="1" ht="15" customHeight="1" x14ac:dyDescent="0.2">
      <c r="A20" s="83" t="str">
        <f>BIL.PREV.!F16</f>
        <v>uu41</v>
      </c>
      <c r="B20" s="91" t="str">
        <f>BIL.PREV.!G16</f>
        <v>Spese telefono - postali e valori bollati</v>
      </c>
      <c r="C20" s="45">
        <f>BIL.PREV.!H16</f>
        <v>2200</v>
      </c>
      <c r="D20" s="46">
        <f>'1^ NOTA CASSA'!AN23</f>
        <v>0</v>
      </c>
      <c r="E20" s="96">
        <f>RR.PP.!AD$41</f>
        <v>0</v>
      </c>
      <c r="F20" s="46">
        <f t="shared" si="2"/>
        <v>0</v>
      </c>
      <c r="G20" s="572" t="str">
        <f t="shared" si="0"/>
        <v/>
      </c>
      <c r="H20" s="597"/>
      <c r="I20" s="608" t="str">
        <f t="shared" si="3"/>
        <v/>
      </c>
      <c r="K20" s="47">
        <f>BIL.PREV.!H16</f>
        <v>2200</v>
      </c>
      <c r="L20" s="48" t="e">
        <f>K20-#REF!</f>
        <v>#REF!</v>
      </c>
      <c r="N20" s="435">
        <f t="shared" si="1"/>
        <v>2200</v>
      </c>
      <c r="O20" s="436">
        <f>IMPEGNI!J22</f>
        <v>0</v>
      </c>
      <c r="P20" s="437" t="str">
        <f t="shared" si="4"/>
        <v/>
      </c>
      <c r="Q20" s="438">
        <f t="shared" si="5"/>
        <v>2200</v>
      </c>
    </row>
    <row r="21" spans="1:20" s="12" customFormat="1" ht="15" customHeight="1" x14ac:dyDescent="0.2">
      <c r="A21" s="83" t="str">
        <f>BIL.PREV.!F17</f>
        <v>uu42</v>
      </c>
      <c r="B21" s="91" t="str">
        <f>BIL.PREV.!G17</f>
        <v>Spese per pulizia ed affitto locali</v>
      </c>
      <c r="C21" s="45">
        <f>BIL.PREV.!H17</f>
        <v>100</v>
      </c>
      <c r="D21" s="46">
        <f>'1^ NOTA CASSA'!AN24</f>
        <v>0</v>
      </c>
      <c r="E21" s="96">
        <f>RR.PP.!AE$41</f>
        <v>0</v>
      </c>
      <c r="F21" s="46">
        <f t="shared" si="2"/>
        <v>0</v>
      </c>
      <c r="G21" s="572" t="str">
        <f t="shared" si="0"/>
        <v/>
      </c>
      <c r="H21" s="597"/>
      <c r="I21" s="608" t="str">
        <f t="shared" si="3"/>
        <v/>
      </c>
      <c r="K21" s="47">
        <f>BIL.PREV.!H17</f>
        <v>100</v>
      </c>
      <c r="L21" s="48" t="e">
        <f>K21-#REF!</f>
        <v>#REF!</v>
      </c>
      <c r="N21" s="435">
        <f t="shared" si="1"/>
        <v>100</v>
      </c>
      <c r="O21" s="436">
        <f>IMPEGNI!J23</f>
        <v>0</v>
      </c>
      <c r="P21" s="437" t="str">
        <f t="shared" si="4"/>
        <v/>
      </c>
      <c r="Q21" s="438">
        <f t="shared" si="5"/>
        <v>100</v>
      </c>
    </row>
    <row r="22" spans="1:20" s="12" customFormat="1" ht="15" customHeight="1" x14ac:dyDescent="0.2">
      <c r="A22" s="83" t="str">
        <f>BIL.PREV.!F18</f>
        <v>uu43</v>
      </c>
      <c r="B22" s="91" t="str">
        <f>BIL.PREV.!G18</f>
        <v>Spese per acquisto attrezzature e arredi</v>
      </c>
      <c r="C22" s="45">
        <f>BIL.PREV.!H18</f>
        <v>500</v>
      </c>
      <c r="D22" s="46">
        <f>'1^ NOTA CASSA'!AN25</f>
        <v>0</v>
      </c>
      <c r="E22" s="96">
        <f>RR.PP.!AF$41</f>
        <v>0</v>
      </c>
      <c r="F22" s="46">
        <f t="shared" si="2"/>
        <v>0</v>
      </c>
      <c r="G22" s="572" t="str">
        <f t="shared" si="0"/>
        <v/>
      </c>
      <c r="H22" s="597"/>
      <c r="I22" s="608" t="str">
        <f t="shared" si="3"/>
        <v/>
      </c>
      <c r="K22" s="47">
        <f>BIL.PREV.!H18</f>
        <v>500</v>
      </c>
      <c r="L22" s="48" t="e">
        <f>K22-#REF!</f>
        <v>#REF!</v>
      </c>
      <c r="N22" s="435">
        <f t="shared" si="1"/>
        <v>500</v>
      </c>
      <c r="O22" s="436">
        <f>IMPEGNI!J24</f>
        <v>0</v>
      </c>
      <c r="P22" s="437" t="str">
        <f t="shared" si="4"/>
        <v/>
      </c>
      <c r="Q22" s="438">
        <f t="shared" si="5"/>
        <v>500</v>
      </c>
    </row>
    <row r="23" spans="1:20" s="12" customFormat="1" ht="15" customHeight="1" x14ac:dyDescent="0.2">
      <c r="A23" s="83" t="str">
        <f>BIL.PREV.!F19</f>
        <v>uu44</v>
      </c>
      <c r="B23" s="91" t="str">
        <f>BIL.PREV.!G19</f>
        <v>Spese di cancelleria e gestione ufficio</v>
      </c>
      <c r="C23" s="45">
        <f>BIL.PREV.!H19</f>
        <v>1500</v>
      </c>
      <c r="D23" s="46">
        <f>'1^ NOTA CASSA'!AN26</f>
        <v>0</v>
      </c>
      <c r="E23" s="96">
        <f>RR.PP.!AG$41</f>
        <v>0</v>
      </c>
      <c r="F23" s="46">
        <f t="shared" si="2"/>
        <v>0</v>
      </c>
      <c r="G23" s="572" t="str">
        <f t="shared" si="0"/>
        <v/>
      </c>
      <c r="H23" s="597"/>
      <c r="I23" s="608" t="str">
        <f t="shared" si="3"/>
        <v/>
      </c>
      <c r="K23" s="47">
        <f>BIL.PREV.!H19</f>
        <v>1500</v>
      </c>
      <c r="L23" s="48" t="e">
        <f>K23-#REF!</f>
        <v>#REF!</v>
      </c>
      <c r="N23" s="435">
        <f t="shared" si="1"/>
        <v>1500</v>
      </c>
      <c r="O23" s="436">
        <f>IMPEGNI!J25</f>
        <v>0</v>
      </c>
      <c r="P23" s="437" t="str">
        <f t="shared" si="4"/>
        <v/>
      </c>
      <c r="Q23" s="438">
        <f t="shared" si="5"/>
        <v>1500</v>
      </c>
    </row>
    <row r="24" spans="1:20" s="12" customFormat="1" ht="15" customHeight="1" x14ac:dyDescent="0.2">
      <c r="A24" s="83" t="str">
        <f>BIL.PREV.!F20</f>
        <v>uu45</v>
      </c>
      <c r="B24" s="91" t="str">
        <f>BIL.PREV.!G20</f>
        <v>Oneri fiscali e tributari</v>
      </c>
      <c r="C24" s="45">
        <f>BIL.PREV.!H20</f>
        <v>150</v>
      </c>
      <c r="D24" s="46">
        <f>'1^ NOTA CASSA'!AN27</f>
        <v>0</v>
      </c>
      <c r="E24" s="96">
        <f>RR.PP.!AH$41</f>
        <v>0</v>
      </c>
      <c r="F24" s="46">
        <f t="shared" si="2"/>
        <v>0</v>
      </c>
      <c r="G24" s="572" t="str">
        <f t="shared" si="0"/>
        <v/>
      </c>
      <c r="H24" s="597"/>
      <c r="I24" s="608" t="str">
        <f t="shared" si="3"/>
        <v/>
      </c>
      <c r="K24" s="47">
        <f>BIL.PREV.!H20</f>
        <v>150</v>
      </c>
      <c r="L24" s="48" t="e">
        <f>K24-#REF!</f>
        <v>#REF!</v>
      </c>
      <c r="N24" s="435">
        <f t="shared" si="1"/>
        <v>150</v>
      </c>
      <c r="O24" s="436">
        <f>IMPEGNI!J26</f>
        <v>0</v>
      </c>
      <c r="P24" s="437" t="str">
        <f t="shared" si="4"/>
        <v/>
      </c>
      <c r="Q24" s="438">
        <f t="shared" si="5"/>
        <v>150</v>
      </c>
    </row>
    <row r="25" spans="1:20" s="12" customFormat="1" ht="15" customHeight="1" x14ac:dyDescent="0.2">
      <c r="A25" s="83" t="str">
        <f>BIL.PREV.!F21</f>
        <v>uu46</v>
      </c>
      <c r="B25" s="91" t="str">
        <f>BIL.PREV.!G21</f>
        <v>Oneri Bancari</v>
      </c>
      <c r="C25" s="45">
        <f>BIL.PREV.!H21</f>
        <v>500</v>
      </c>
      <c r="D25" s="46">
        <f>'1^ NOTA CASSA'!AN28</f>
        <v>29.94</v>
      </c>
      <c r="E25" s="96">
        <f>RR.PP.!AI$41</f>
        <v>0</v>
      </c>
      <c r="F25" s="46">
        <f t="shared" si="2"/>
        <v>29.94</v>
      </c>
      <c r="G25" s="572">
        <f t="shared" si="0"/>
        <v>3.5232163364269143E-4</v>
      </c>
      <c r="H25" s="597"/>
      <c r="I25" s="608" t="str">
        <f t="shared" si="3"/>
        <v/>
      </c>
      <c r="K25" s="47">
        <f>BIL.PREV.!H21</f>
        <v>500</v>
      </c>
      <c r="L25" s="48" t="e">
        <f>K25-#REF!</f>
        <v>#REF!</v>
      </c>
      <c r="N25" s="435">
        <f t="shared" si="1"/>
        <v>500</v>
      </c>
      <c r="O25" s="436">
        <f>IMPEGNI!J27</f>
        <v>0</v>
      </c>
      <c r="P25" s="437" t="str">
        <f t="shared" si="4"/>
        <v/>
      </c>
      <c r="Q25" s="438">
        <f t="shared" si="5"/>
        <v>470.06</v>
      </c>
      <c r="T25" s="49"/>
    </row>
    <row r="26" spans="1:20" s="12" customFormat="1" ht="15" customHeight="1" x14ac:dyDescent="0.2">
      <c r="A26" s="83" t="str">
        <f>BIL.PREV.!F22</f>
        <v>uu47</v>
      </c>
      <c r="B26" s="91" t="str">
        <f>BIL.PREV.!G22</f>
        <v>Spese per progetti finanziati da Fondazioni e Cesv</v>
      </c>
      <c r="C26" s="45">
        <f>BIL.PREV.!H22</f>
        <v>10000</v>
      </c>
      <c r="D26" s="46">
        <f>'1^ NOTA CASSA'!AN29</f>
        <v>0</v>
      </c>
      <c r="E26" s="96">
        <f>RR.PP.!AJ$41</f>
        <v>0</v>
      </c>
      <c r="F26" s="46">
        <f t="shared" si="2"/>
        <v>0</v>
      </c>
      <c r="G26" s="572" t="str">
        <f t="shared" si="0"/>
        <v/>
      </c>
      <c r="H26" s="597"/>
      <c r="I26" s="608" t="str">
        <f t="shared" si="3"/>
        <v/>
      </c>
      <c r="K26" s="47">
        <f>BIL.PREV.!H22</f>
        <v>10000</v>
      </c>
      <c r="L26" s="48" t="e">
        <f>K26-#REF!</f>
        <v>#REF!</v>
      </c>
      <c r="N26" s="435">
        <f t="shared" si="1"/>
        <v>10000</v>
      </c>
      <c r="O26" s="436">
        <f>IMPEGNI!J28</f>
        <v>0</v>
      </c>
      <c r="P26" s="437" t="str">
        <f t="shared" si="4"/>
        <v/>
      </c>
      <c r="Q26" s="438">
        <f t="shared" si="5"/>
        <v>10000</v>
      </c>
    </row>
    <row r="27" spans="1:20" s="12" customFormat="1" ht="15" customHeight="1" x14ac:dyDescent="0.2">
      <c r="A27" s="83" t="str">
        <f>BIL.PREV.!F23</f>
        <v>uu48</v>
      </c>
      <c r="B27" s="91" t="str">
        <f>BIL.PREV.!G23</f>
        <v>Spese per progetti e iniziative di Solidarietà</v>
      </c>
      <c r="C27" s="45">
        <f>BIL.PREV.!H23</f>
        <v>500</v>
      </c>
      <c r="D27" s="46">
        <f>'1^ NOTA CASSA'!AN30</f>
        <v>0</v>
      </c>
      <c r="E27" s="96">
        <f>RR.PP.!AK$41</f>
        <v>0</v>
      </c>
      <c r="F27" s="46">
        <f t="shared" si="2"/>
        <v>0</v>
      </c>
      <c r="G27" s="572" t="str">
        <f t="shared" si="0"/>
        <v/>
      </c>
      <c r="H27" s="597"/>
      <c r="I27" s="608" t="str">
        <f t="shared" si="3"/>
        <v/>
      </c>
      <c r="K27" s="47">
        <f>BIL.PREV.!H23</f>
        <v>500</v>
      </c>
      <c r="L27" s="48" t="e">
        <f>K27-#REF!</f>
        <v>#REF!</v>
      </c>
      <c r="N27" s="435">
        <f t="shared" si="1"/>
        <v>500</v>
      </c>
      <c r="O27" s="436">
        <f>IMPEGNI!J29</f>
        <v>0</v>
      </c>
      <c r="P27" s="437" t="str">
        <f t="shared" si="4"/>
        <v/>
      </c>
      <c r="Q27" s="438">
        <f t="shared" si="5"/>
        <v>500</v>
      </c>
    </row>
    <row r="28" spans="1:20" s="12" customFormat="1" ht="15" customHeight="1" x14ac:dyDescent="0.2">
      <c r="A28" s="83" t="str">
        <f>BIL.PREV.!F24</f>
        <v>uu49</v>
      </c>
      <c r="B28" s="91" t="str">
        <f>BIL.PREV.!G24</f>
        <v>Spese impreviste</v>
      </c>
      <c r="C28" s="45">
        <f>BIL.PREV.!H24</f>
        <v>100</v>
      </c>
      <c r="D28" s="46">
        <f>'1^ NOTA CASSA'!AN31</f>
        <v>0</v>
      </c>
      <c r="E28" s="96">
        <f>RR.PP.!AL$41</f>
        <v>0</v>
      </c>
      <c r="F28" s="46">
        <f t="shared" si="2"/>
        <v>0</v>
      </c>
      <c r="G28" s="572" t="str">
        <f t="shared" si="0"/>
        <v/>
      </c>
      <c r="H28" s="597"/>
      <c r="I28" s="608" t="str">
        <f t="shared" si="3"/>
        <v/>
      </c>
      <c r="K28" s="47">
        <f>BIL.PREV.!H24</f>
        <v>100</v>
      </c>
      <c r="L28" s="48" t="e">
        <f>K28-#REF!</f>
        <v>#REF!</v>
      </c>
      <c r="N28" s="435">
        <f t="shared" si="1"/>
        <v>100</v>
      </c>
      <c r="O28" s="436">
        <f>IMPEGNI!J30</f>
        <v>0</v>
      </c>
      <c r="P28" s="437" t="str">
        <f t="shared" si="4"/>
        <v/>
      </c>
      <c r="Q28" s="438">
        <f t="shared" si="5"/>
        <v>100</v>
      </c>
    </row>
    <row r="29" spans="1:20" s="12" customFormat="1" ht="15" customHeight="1" x14ac:dyDescent="0.2">
      <c r="A29" s="83" t="str">
        <f>BIL.PREV.!F25</f>
        <v>uu50</v>
      </c>
      <c r="B29" s="91" t="str">
        <f>BIL.PREV.!G25</f>
        <v>retribuzione dipendente</v>
      </c>
      <c r="C29" s="45">
        <f>BIL.PREV.!H25</f>
        <v>2150</v>
      </c>
      <c r="D29" s="46">
        <f>'1^ NOTA CASSA'!AN32</f>
        <v>0</v>
      </c>
      <c r="E29" s="96">
        <f>RR.PP.!AM$41</f>
        <v>0</v>
      </c>
      <c r="F29" s="46">
        <f t="shared" si="2"/>
        <v>0</v>
      </c>
      <c r="G29" s="572" t="str">
        <f t="shared" si="0"/>
        <v/>
      </c>
      <c r="H29" s="597"/>
      <c r="I29" s="608" t="str">
        <f t="shared" si="3"/>
        <v/>
      </c>
      <c r="K29" s="47">
        <f>BIL.PREV.!H25</f>
        <v>2150</v>
      </c>
      <c r="L29" s="48" t="e">
        <f>K29-#REF!</f>
        <v>#REF!</v>
      </c>
      <c r="N29" s="435">
        <f t="shared" si="1"/>
        <v>2150</v>
      </c>
      <c r="O29" s="436">
        <f>IMPEGNI!J31</f>
        <v>0</v>
      </c>
      <c r="P29" s="437" t="str">
        <f t="shared" si="4"/>
        <v/>
      </c>
      <c r="Q29" s="438">
        <f t="shared" si="5"/>
        <v>2150</v>
      </c>
      <c r="T29" s="49"/>
    </row>
    <row r="30" spans="1:20" s="12" customFormat="1" ht="15" customHeight="1" x14ac:dyDescent="0.2">
      <c r="A30" s="83" t="str">
        <f>BIL.PREV.!F26</f>
        <v>uu51</v>
      </c>
      <c r="B30" s="91" t="str">
        <f>BIL.PREV.!G26</f>
        <v>oneri sociali</v>
      </c>
      <c r="C30" s="45">
        <f>BIL.PREV.!H26</f>
        <v>2200</v>
      </c>
      <c r="D30" s="46">
        <f>'1^ NOTA CASSA'!AN33</f>
        <v>0</v>
      </c>
      <c r="E30" s="96">
        <f>RR.PP.!AN$41</f>
        <v>0</v>
      </c>
      <c r="F30" s="46">
        <f t="shared" si="2"/>
        <v>0</v>
      </c>
      <c r="G30" s="572" t="str">
        <f t="shared" si="0"/>
        <v/>
      </c>
      <c r="H30" s="597"/>
      <c r="I30" s="608" t="str">
        <f t="shared" si="3"/>
        <v/>
      </c>
      <c r="K30" s="47">
        <f>BIL.PREV.!H26</f>
        <v>2200</v>
      </c>
      <c r="L30" s="48" t="e">
        <f>K30-#REF!</f>
        <v>#REF!</v>
      </c>
      <c r="N30" s="435">
        <f t="shared" si="1"/>
        <v>2200</v>
      </c>
      <c r="O30" s="436">
        <f>IMPEGNI!J32</f>
        <v>0</v>
      </c>
      <c r="P30" s="437" t="str">
        <f t="shared" si="4"/>
        <v/>
      </c>
      <c r="Q30" s="438">
        <f t="shared" si="5"/>
        <v>2200</v>
      </c>
    </row>
    <row r="31" spans="1:20" s="12" customFormat="1" ht="15" customHeight="1" x14ac:dyDescent="0.2">
      <c r="A31" s="83" t="str">
        <f>BIL.PREV.!F27</f>
        <v>uu52</v>
      </c>
      <c r="B31" s="91" t="str">
        <f>BIL.PREV.!G27</f>
        <v>TFR</v>
      </c>
      <c r="C31" s="45">
        <f>BIL.PREV.!H27</f>
        <v>800</v>
      </c>
      <c r="D31" s="46">
        <f>'1^ NOTA CASSA'!AN34</f>
        <v>0</v>
      </c>
      <c r="E31" s="96">
        <f>RR.PP.!AO$41</f>
        <v>0</v>
      </c>
      <c r="F31" s="46">
        <f t="shared" si="2"/>
        <v>0</v>
      </c>
      <c r="G31" s="572" t="str">
        <f t="shared" si="0"/>
        <v/>
      </c>
      <c r="H31" s="598"/>
      <c r="I31" s="608" t="str">
        <f t="shared" si="3"/>
        <v/>
      </c>
      <c r="K31" s="47">
        <f>BIL.PREV.!H27</f>
        <v>800</v>
      </c>
      <c r="L31" s="48"/>
      <c r="N31" s="435">
        <f t="shared" si="1"/>
        <v>800</v>
      </c>
      <c r="O31" s="436">
        <f>IMPEGNI!J33</f>
        <v>0</v>
      </c>
      <c r="P31" s="437"/>
      <c r="Q31" s="438">
        <f t="shared" si="5"/>
        <v>800</v>
      </c>
    </row>
    <row r="32" spans="1:20" s="12" customFormat="1" ht="15" customHeight="1" x14ac:dyDescent="0.2">
      <c r="A32" s="83" t="str">
        <f>BIL.PREV.!F28</f>
        <v>uu53</v>
      </c>
      <c r="B32" s="91" t="e">
        <f>BIL.PREV.!#REF!</f>
        <v>#REF!</v>
      </c>
      <c r="C32" s="45">
        <f>BIL.PREV.!H28</f>
        <v>14515.81</v>
      </c>
      <c r="D32" s="46">
        <f>'1^ NOTA CASSA'!AN35</f>
        <v>0</v>
      </c>
      <c r="E32" s="96">
        <f>RR.PP.!AP$41</f>
        <v>0</v>
      </c>
      <c r="F32" s="46">
        <f t="shared" si="2"/>
        <v>0</v>
      </c>
      <c r="G32" s="572" t="str">
        <f t="shared" si="0"/>
        <v/>
      </c>
      <c r="H32" s="598"/>
      <c r="I32" s="608" t="str">
        <f t="shared" si="3"/>
        <v/>
      </c>
      <c r="K32" s="47">
        <f>BIL.PREV.!H28</f>
        <v>14515.81</v>
      </c>
      <c r="L32" s="48"/>
      <c r="N32" s="435">
        <f t="shared" si="1"/>
        <v>14515.81</v>
      </c>
      <c r="O32" s="436">
        <f>IMPEGNI!J34</f>
        <v>0</v>
      </c>
      <c r="P32" s="437"/>
      <c r="Q32" s="438">
        <f t="shared" si="5"/>
        <v>14515.81</v>
      </c>
    </row>
    <row r="33" spans="1:19" s="12" customFormat="1" ht="15" customHeight="1" x14ac:dyDescent="0.2">
      <c r="A33" s="83" t="str">
        <f>BIL.PREV.!F29</f>
        <v/>
      </c>
      <c r="B33" s="91" t="str">
        <f>BIL.PREV.!G28</f>
        <v xml:space="preserve">Cofinanziamento progetto Best Choise quota corrente esercizio </v>
      </c>
      <c r="C33" s="45">
        <f>BIL.PREV.!H29</f>
        <v>0</v>
      </c>
      <c r="D33" s="46">
        <f>'1^ NOTA CASSA'!AN36</f>
        <v>0</v>
      </c>
      <c r="E33" s="96">
        <f>RR.PP.!AQ$41</f>
        <v>0</v>
      </c>
      <c r="F33" s="46">
        <f t="shared" si="2"/>
        <v>0</v>
      </c>
      <c r="G33" s="572" t="str">
        <f t="shared" si="0"/>
        <v/>
      </c>
      <c r="H33" s="598"/>
      <c r="I33" s="608" t="str">
        <f t="shared" si="3"/>
        <v/>
      </c>
      <c r="K33" s="47">
        <f>BIL.PREV.!H29</f>
        <v>0</v>
      </c>
      <c r="L33" s="48"/>
      <c r="N33" s="435">
        <f t="shared" si="1"/>
        <v>0</v>
      </c>
      <c r="O33" s="436">
        <f>IMPEGNI!J35</f>
        <v>0</v>
      </c>
      <c r="P33" s="437"/>
      <c r="Q33" s="438">
        <f t="shared" si="5"/>
        <v>0</v>
      </c>
    </row>
    <row r="34" spans="1:19" s="12" customFormat="1" ht="15" customHeight="1" x14ac:dyDescent="0.2">
      <c r="A34" s="83" t="str">
        <f>BIL.PREV.!F30</f>
        <v/>
      </c>
      <c r="B34" s="91">
        <f>BIL.PREV.!G30</f>
        <v>0</v>
      </c>
      <c r="C34" s="45">
        <f>BIL.PREV.!H30</f>
        <v>0</v>
      </c>
      <c r="D34" s="46">
        <f>'1^ NOTA CASSA'!AN37</f>
        <v>0</v>
      </c>
      <c r="E34" s="96">
        <f>RR.PP.!AR$41</f>
        <v>0</v>
      </c>
      <c r="F34" s="46">
        <f t="shared" si="2"/>
        <v>0</v>
      </c>
      <c r="G34" s="572" t="str">
        <f t="shared" si="0"/>
        <v/>
      </c>
      <c r="H34" s="598"/>
      <c r="I34" s="608" t="str">
        <f t="shared" si="3"/>
        <v/>
      </c>
      <c r="K34" s="47">
        <f>BIL.PREV.!H30</f>
        <v>0</v>
      </c>
      <c r="L34" s="48"/>
      <c r="N34" s="435">
        <f t="shared" si="1"/>
        <v>0</v>
      </c>
      <c r="O34" s="436">
        <f>IMPEGNI!J36</f>
        <v>0</v>
      </c>
      <c r="P34" s="437"/>
      <c r="Q34" s="438">
        <f t="shared" si="5"/>
        <v>0</v>
      </c>
    </row>
    <row r="35" spans="1:19" s="12" customFormat="1" ht="15" customHeight="1" x14ac:dyDescent="0.2">
      <c r="A35" s="83" t="str">
        <f>BIL.PREV.!F31</f>
        <v/>
      </c>
      <c r="B35" s="91">
        <f>BIL.PREV.!G31</f>
        <v>0</v>
      </c>
      <c r="C35" s="45">
        <f>BIL.PREV.!H31</f>
        <v>0</v>
      </c>
      <c r="D35" s="46">
        <f>'1^ NOTA CASSA'!AN38</f>
        <v>0</v>
      </c>
      <c r="E35" s="96">
        <f>RR.PP.!AS$41</f>
        <v>0</v>
      </c>
      <c r="F35" s="46">
        <f t="shared" si="2"/>
        <v>0</v>
      </c>
      <c r="G35" s="572" t="str">
        <f t="shared" si="0"/>
        <v/>
      </c>
      <c r="H35" s="598"/>
      <c r="I35" s="608" t="str">
        <f t="shared" si="3"/>
        <v/>
      </c>
      <c r="K35" s="47">
        <f>BIL.PREV.!H31</f>
        <v>0</v>
      </c>
      <c r="L35" s="48"/>
      <c r="N35" s="435">
        <f t="shared" si="1"/>
        <v>0</v>
      </c>
      <c r="O35" s="436">
        <f>IMPEGNI!J37</f>
        <v>0</v>
      </c>
      <c r="P35" s="437"/>
      <c r="Q35" s="438">
        <f t="shared" si="5"/>
        <v>0</v>
      </c>
    </row>
    <row r="36" spans="1:19" s="12" customFormat="1" ht="15" customHeight="1" x14ac:dyDescent="0.2">
      <c r="A36" s="83" t="str">
        <f>BIL.PREV.!F32</f>
        <v/>
      </c>
      <c r="B36" s="91">
        <f>BIL.PREV.!G32</f>
        <v>0</v>
      </c>
      <c r="C36" s="45">
        <f>BIL.PREV.!H32</f>
        <v>0</v>
      </c>
      <c r="D36" s="46">
        <f>'1^ NOTA CASSA'!AN39</f>
        <v>0</v>
      </c>
      <c r="E36" s="96">
        <f>RR.PP.!AT$41</f>
        <v>0</v>
      </c>
      <c r="F36" s="46">
        <f t="shared" ref="F36" si="6">D36+E36</f>
        <v>0</v>
      </c>
      <c r="G36" s="572" t="str">
        <f t="shared" si="0"/>
        <v/>
      </c>
      <c r="H36" s="598"/>
      <c r="I36" s="608" t="str">
        <f t="shared" si="3"/>
        <v/>
      </c>
      <c r="K36" s="47"/>
      <c r="L36" s="48"/>
      <c r="N36" s="435"/>
      <c r="O36" s="436"/>
      <c r="P36" s="437"/>
      <c r="Q36" s="438"/>
    </row>
    <row r="37" spans="1:19" s="12" customFormat="1" ht="15" customHeight="1" thickBot="1" x14ac:dyDescent="0.25">
      <c r="A37" s="86"/>
      <c r="B37" s="97" t="str">
        <f>IF(C37&gt;0,"Disavanzo anno "&amp;$K$3-1,"")</f>
        <v/>
      </c>
      <c r="C37" s="98">
        <f>BIL.PREV.!H34</f>
        <v>0</v>
      </c>
      <c r="D37" s="99"/>
      <c r="E37" s="99"/>
      <c r="F37" s="99"/>
      <c r="G37" s="99" t="str">
        <f t="shared" si="0"/>
        <v/>
      </c>
      <c r="H37" s="599"/>
      <c r="I37" s="678" t="str">
        <f t="shared" si="3"/>
        <v/>
      </c>
      <c r="K37" s="47">
        <f>BIL.PREV.!H32</f>
        <v>0</v>
      </c>
      <c r="L37" s="48" t="e">
        <f>K37-#REF!</f>
        <v>#REF!</v>
      </c>
      <c r="N37" s="435">
        <f t="shared" si="1"/>
        <v>0</v>
      </c>
      <c r="O37" s="436">
        <f>IMPEGNI!J38</f>
        <v>0</v>
      </c>
      <c r="P37" s="437" t="str">
        <f t="shared" si="4"/>
        <v/>
      </c>
      <c r="Q37" s="438">
        <f t="shared" si="5"/>
        <v>0</v>
      </c>
    </row>
    <row r="38" spans="1:19" s="12" customFormat="1" ht="15" customHeight="1" x14ac:dyDescent="0.2">
      <c r="A38" s="44"/>
      <c r="B38" s="89" t="s">
        <v>216</v>
      </c>
      <c r="C38" s="100">
        <f t="shared" ref="C38:H38" si="7">SUM(C9:C37)</f>
        <v>152168.38</v>
      </c>
      <c r="D38" s="100">
        <f t="shared" si="7"/>
        <v>29.94</v>
      </c>
      <c r="E38" s="100">
        <f t="shared" si="7"/>
        <v>0</v>
      </c>
      <c r="F38" s="100">
        <f t="shared" si="7"/>
        <v>29.94</v>
      </c>
      <c r="G38" s="605">
        <f t="shared" si="7"/>
        <v>3.5232163364269143E-4</v>
      </c>
      <c r="H38" s="600">
        <f t="shared" si="7"/>
        <v>0</v>
      </c>
      <c r="I38" s="607">
        <f t="shared" ref="I38" si="8">SUM(I9:I37)</f>
        <v>0</v>
      </c>
      <c r="K38" s="47">
        <f>BIL.PREV.!H33</f>
        <v>152168.38</v>
      </c>
      <c r="L38" s="48" t="e">
        <f>K38-#REF!</f>
        <v>#REF!</v>
      </c>
      <c r="N38" s="435"/>
      <c r="O38" s="436">
        <f>IMPEGNI!J39</f>
        <v>0</v>
      </c>
      <c r="P38" s="437" t="str">
        <f t="shared" si="4"/>
        <v/>
      </c>
      <c r="Q38" s="492">
        <f t="shared" si="5"/>
        <v>-29.94</v>
      </c>
    </row>
    <row r="39" spans="1:19" s="12" customFormat="1" ht="15" hidden="1" customHeight="1" x14ac:dyDescent="0.2">
      <c r="A39" s="83"/>
      <c r="B39" s="101"/>
      <c r="C39" s="102"/>
      <c r="D39" s="46"/>
      <c r="E39" s="96"/>
      <c r="F39" s="46"/>
      <c r="G39" s="462"/>
      <c r="H39" s="601"/>
      <c r="I39" s="636"/>
      <c r="K39" s="47">
        <f>BIL.PREV.!H36</f>
        <v>0</v>
      </c>
      <c r="L39" s="48" t="e">
        <f>K39-#REF!</f>
        <v>#REF!</v>
      </c>
      <c r="N39" s="435"/>
      <c r="O39" s="436">
        <f>IMPEGNI!J40</f>
        <v>0</v>
      </c>
      <c r="P39" s="437" t="str">
        <f t="shared" si="4"/>
        <v/>
      </c>
      <c r="Q39" s="492">
        <f t="shared" si="5"/>
        <v>0</v>
      </c>
    </row>
    <row r="40" spans="1:19" s="12" customFormat="1" ht="15" hidden="1" customHeight="1" x14ac:dyDescent="0.2">
      <c r="A40" s="83"/>
      <c r="B40" s="91"/>
      <c r="C40" s="102"/>
      <c r="D40" s="46"/>
      <c r="E40" s="96"/>
      <c r="F40" s="46"/>
      <c r="G40" s="572"/>
      <c r="H40" s="597"/>
      <c r="I40" s="608"/>
      <c r="K40" s="47">
        <f>BIL.PREV.!H37</f>
        <v>6000</v>
      </c>
      <c r="L40" s="48" t="e">
        <f>K40-#REF!</f>
        <v>#REF!</v>
      </c>
      <c r="N40" s="435">
        <f t="shared" si="1"/>
        <v>6000</v>
      </c>
      <c r="O40" s="436">
        <f>IMPEGNI!J41</f>
        <v>0</v>
      </c>
      <c r="P40" s="437" t="str">
        <f t="shared" si="4"/>
        <v/>
      </c>
      <c r="Q40" s="438">
        <f t="shared" si="5"/>
        <v>6000</v>
      </c>
      <c r="S40" s="50">
        <f>D47</f>
        <v>2528.9299999999998</v>
      </c>
    </row>
    <row r="41" spans="1:19" s="12" customFormat="1" ht="15" hidden="1" customHeight="1" thickBot="1" x14ac:dyDescent="0.25">
      <c r="A41" s="86"/>
      <c r="B41" s="97"/>
      <c r="C41" s="103"/>
      <c r="D41" s="104"/>
      <c r="E41" s="99"/>
      <c r="F41" s="104"/>
      <c r="G41" s="573"/>
      <c r="H41" s="602"/>
      <c r="I41" s="609"/>
      <c r="K41" s="51">
        <f>BIL.PREV.!H38</f>
        <v>70000</v>
      </c>
      <c r="L41" s="52" t="e">
        <f>K41-#REF!</f>
        <v>#REF!</v>
      </c>
      <c r="N41" s="435">
        <f t="shared" si="1"/>
        <v>70000</v>
      </c>
      <c r="O41" s="436">
        <f>IMPEGNI!J42</f>
        <v>0</v>
      </c>
      <c r="P41" s="437" t="str">
        <f t="shared" si="4"/>
        <v/>
      </c>
      <c r="Q41" s="438">
        <f t="shared" si="5"/>
        <v>70000</v>
      </c>
      <c r="S41" s="53"/>
    </row>
    <row r="42" spans="1:19" s="12" customFormat="1" ht="15" hidden="1" customHeight="1" thickTop="1" x14ac:dyDescent="0.2">
      <c r="A42" s="44"/>
      <c r="B42" s="89"/>
      <c r="C42" s="100"/>
      <c r="D42" s="100"/>
      <c r="E42" s="100"/>
      <c r="F42" s="100"/>
      <c r="G42" s="605"/>
      <c r="H42" s="600"/>
      <c r="I42" s="607"/>
      <c r="K42" s="54"/>
      <c r="L42" s="54"/>
      <c r="M42" s="55"/>
      <c r="N42" s="56"/>
      <c r="O42" s="423"/>
      <c r="P42" s="16" t="str">
        <f t="shared" si="4"/>
        <v/>
      </c>
      <c r="S42" s="50" t="e">
        <f>#REF!</f>
        <v>#REF!</v>
      </c>
    </row>
    <row r="43" spans="1:19" s="12" customFormat="1" ht="15" customHeight="1" x14ac:dyDescent="0.2">
      <c r="A43" s="83"/>
      <c r="B43" s="91"/>
      <c r="C43" s="102"/>
      <c r="D43" s="46"/>
      <c r="E43" s="96"/>
      <c r="F43" s="46"/>
      <c r="G43" s="462"/>
      <c r="H43" s="601"/>
      <c r="I43" s="636"/>
      <c r="K43" s="56"/>
      <c r="L43" s="56"/>
      <c r="N43" s="277"/>
      <c r="O43" s="277"/>
      <c r="P43" s="16" t="str">
        <f t="shared" si="4"/>
        <v/>
      </c>
      <c r="S43" s="53"/>
    </row>
    <row r="44" spans="1:19" s="12" customFormat="1" ht="15" customHeight="1" thickBot="1" x14ac:dyDescent="0.25">
      <c r="A44" s="86" t="str">
        <f>IF(M44&gt;0,"rp","")</f>
        <v>rp</v>
      </c>
      <c r="B44" s="87" t="str">
        <f>IF(M44&gt;0,"Residui passivi (debiti anni precedenti)","")</f>
        <v>Residui passivi (debiti anni precedenti)</v>
      </c>
      <c r="C44" s="103"/>
      <c r="D44" s="99">
        <f>RR.PP.!R46</f>
        <v>2498.9899999999998</v>
      </c>
      <c r="E44" s="99">
        <f>RR.PP.!R47</f>
        <v>51420.84</v>
      </c>
      <c r="F44" s="104">
        <f>D44+E44</f>
        <v>53919.829999999994</v>
      </c>
      <c r="G44" s="573">
        <f>IF(F44&gt;0,F44/F$53,"")</f>
        <v>0.63450643257635941</v>
      </c>
      <c r="H44" s="599">
        <f>N52</f>
        <v>0</v>
      </c>
      <c r="I44" s="609" t="str">
        <f>IF(H44&gt;0,H44/H$47,"")</f>
        <v/>
      </c>
      <c r="K44" s="56"/>
      <c r="L44" s="56"/>
      <c r="M44" s="254">
        <f>F44+N52</f>
        <v>53919.829999999994</v>
      </c>
      <c r="N44" s="277"/>
      <c r="O44" s="277"/>
      <c r="P44" s="16" t="str">
        <f t="shared" si="4"/>
        <v/>
      </c>
      <c r="S44" s="57" t="e">
        <f>#REF!</f>
        <v>#REF!</v>
      </c>
    </row>
    <row r="45" spans="1:19" s="12" customFormat="1" ht="15" customHeight="1" x14ac:dyDescent="0.2">
      <c r="A45" s="44"/>
      <c r="B45" s="89" t="s">
        <v>216</v>
      </c>
      <c r="C45" s="100">
        <f>C38+C44</f>
        <v>152168.38</v>
      </c>
      <c r="D45" s="100">
        <f>D38+D44</f>
        <v>2528.9299999999998</v>
      </c>
      <c r="E45" s="100">
        <f>E38+E44</f>
        <v>51420.84</v>
      </c>
      <c r="F45" s="100">
        <f>F38+F44</f>
        <v>53949.77</v>
      </c>
      <c r="G45" s="605">
        <f>SUM(G38:G44)</f>
        <v>0.63485875421000215</v>
      </c>
      <c r="H45" s="600">
        <f>H38+H44</f>
        <v>0</v>
      </c>
      <c r="I45" s="607">
        <f>SUM(I38:I44)</f>
        <v>0</v>
      </c>
      <c r="K45" s="56"/>
      <c r="L45" s="56"/>
      <c r="N45" s="277"/>
      <c r="O45" s="277"/>
      <c r="P45" s="16"/>
      <c r="S45" s="57" t="e">
        <f>S40+S42-S44</f>
        <v>#REF!</v>
      </c>
    </row>
    <row r="46" spans="1:19" s="12" customFormat="1" ht="15" customHeight="1" thickBot="1" x14ac:dyDescent="0.25">
      <c r="A46" s="109"/>
      <c r="B46" s="97" t="str">
        <f>IF(N46&gt;0,"F/Spese per progetti e iniziative di solidarietà",IF(RENDICONTO!E35&gt;0,"F/Spese per progetti e iniziative di solidarietà",""))</f>
        <v>F/Spese per progetti e iniziative di solidarietà</v>
      </c>
      <c r="C46" s="103"/>
      <c r="D46" s="99"/>
      <c r="E46" s="99">
        <f>IF(RENDICONTO!E39&gt;0.0001,RENDICONTO!E39,"")</f>
        <v>31029.400000000009</v>
      </c>
      <c r="F46" s="104">
        <f>SUM(D46:E46)</f>
        <v>31029.400000000009</v>
      </c>
      <c r="G46" s="573">
        <f>IF(F46&gt;0,F46/F$53,"")</f>
        <v>0.36514124578999774</v>
      </c>
      <c r="H46" s="603">
        <f>N46</f>
        <v>0</v>
      </c>
      <c r="I46" s="609" t="str">
        <f>IF(H46&gt;0,H46/H$47,"")</f>
        <v/>
      </c>
      <c r="K46" s="56"/>
      <c r="L46" s="56"/>
      <c r="N46" s="293"/>
      <c r="O46" s="282"/>
      <c r="P46" s="16"/>
    </row>
    <row r="47" spans="1:19" s="12" customFormat="1" ht="20.100000000000001" customHeight="1" x14ac:dyDescent="0.2">
      <c r="A47" s="672"/>
      <c r="B47" s="673" t="s">
        <v>216</v>
      </c>
      <c r="C47" s="668">
        <f>C45</f>
        <v>152168.38</v>
      </c>
      <c r="D47" s="669">
        <f>D45</f>
        <v>2528.9299999999998</v>
      </c>
      <c r="E47" s="669">
        <f>SUM(E45:E46)</f>
        <v>82450.240000000005</v>
      </c>
      <c r="F47" s="669">
        <f>F45+F46</f>
        <v>84979.170000000013</v>
      </c>
      <c r="G47" s="670">
        <f>SUM(G45:G46)</f>
        <v>0.99999999999999989</v>
      </c>
      <c r="H47" s="669">
        <f>H45+H46</f>
        <v>0</v>
      </c>
      <c r="I47" s="671">
        <f>SUM(I45:I46)</f>
        <v>0</v>
      </c>
      <c r="K47" s="56"/>
      <c r="L47" s="56"/>
      <c r="N47" s="56"/>
      <c r="O47" s="56"/>
      <c r="P47" s="58">
        <f>COUNTIF(P9:P44,"1")</f>
        <v>0</v>
      </c>
      <c r="S47" s="50">
        <f>CONS.ENTR!F39</f>
        <v>89197.21</v>
      </c>
    </row>
    <row r="48" spans="1:19" s="12" customFormat="1" ht="15" customHeight="1" x14ac:dyDescent="0.2">
      <c r="A48" s="44"/>
      <c r="B48" s="664" t="str">
        <f>IF(F59&gt;0.001,"PARTITE DI GIRO:","")</f>
        <v>PARTITE DI GIRO:</v>
      </c>
      <c r="C48" s="45"/>
      <c r="D48" s="46"/>
      <c r="E48" s="46"/>
      <c r="F48" s="46"/>
      <c r="G48" s="665"/>
      <c r="H48" s="666"/>
      <c r="I48" s="667"/>
      <c r="K48" s="56"/>
      <c r="L48" s="56"/>
      <c r="N48" s="56"/>
      <c r="O48" s="56"/>
      <c r="P48" s="58"/>
      <c r="S48" s="50"/>
    </row>
    <row r="49" spans="1:19" s="12" customFormat="1" ht="15" customHeight="1" x14ac:dyDescent="0.2">
      <c r="A49" s="83" t="str">
        <f>BIL.PREV.!F37</f>
        <v>uu58</v>
      </c>
      <c r="B49" s="91" t="str">
        <f>BIL.PREV.!G37</f>
        <v>Organizzazione Assemblea Nazionale</v>
      </c>
      <c r="C49" s="102">
        <f>BIL.PREV.!H37</f>
        <v>6000</v>
      </c>
      <c r="D49" s="46">
        <f>'1^ NOTA CASSA'!AN40</f>
        <v>0</v>
      </c>
      <c r="E49" s="96">
        <f>RR.PP.!AU$41</f>
        <v>0</v>
      </c>
      <c r="F49" s="46">
        <f t="shared" ref="F49:F50" si="9">D49+E49</f>
        <v>0</v>
      </c>
      <c r="G49" s="572"/>
      <c r="H49" s="597"/>
      <c r="I49" s="608"/>
      <c r="K49" s="56"/>
      <c r="L49" s="56"/>
      <c r="N49" s="56"/>
      <c r="O49" s="56"/>
      <c r="P49" s="58"/>
      <c r="S49" s="50"/>
    </row>
    <row r="50" spans="1:19" s="12" customFormat="1" ht="15" customHeight="1" thickBot="1" x14ac:dyDescent="0.25">
      <c r="A50" s="86" t="str">
        <f>BIL.PREV.!F38</f>
        <v>uu59</v>
      </c>
      <c r="B50" s="97" t="str">
        <f>BIL.PREV.!G38</f>
        <v>Spese partecipazione soci ad eventi associativi</v>
      </c>
      <c r="C50" s="103">
        <f>BIL.PREV.!H38</f>
        <v>70000</v>
      </c>
      <c r="D50" s="104">
        <f>'1^ NOTA CASSA'!AN41</f>
        <v>0</v>
      </c>
      <c r="E50" s="99">
        <f>RR.PP.!AV$41</f>
        <v>0</v>
      </c>
      <c r="F50" s="104">
        <f t="shared" si="9"/>
        <v>0</v>
      </c>
      <c r="G50" s="573"/>
      <c r="H50" s="602"/>
      <c r="I50" s="609"/>
      <c r="K50" s="56"/>
      <c r="L50" s="56"/>
      <c r="N50" s="56"/>
      <c r="O50" s="56"/>
      <c r="P50" s="58"/>
      <c r="S50" s="50"/>
    </row>
    <row r="51" spans="1:19" s="12" customFormat="1" ht="15" customHeight="1" thickBot="1" x14ac:dyDescent="0.25">
      <c r="A51" s="92"/>
      <c r="B51" s="89" t="s">
        <v>216</v>
      </c>
      <c r="C51" s="108">
        <f>SUM(C47:C50)</f>
        <v>228168.38</v>
      </c>
      <c r="D51" s="108">
        <f>SUM(D47:D50)</f>
        <v>2528.9299999999998</v>
      </c>
      <c r="E51" s="108">
        <f>SUM(E47:E50)</f>
        <v>82450.240000000005</v>
      </c>
      <c r="F51" s="624">
        <f>SUM(F47:F50)</f>
        <v>84979.170000000013</v>
      </c>
      <c r="G51" s="579">
        <f>SUM(G47)</f>
        <v>0.99999999999999989</v>
      </c>
      <c r="H51" s="568">
        <f>SUM(H47:H50)</f>
        <v>0</v>
      </c>
      <c r="I51" s="583">
        <f>SUM(I47)</f>
        <v>0</v>
      </c>
      <c r="K51" s="56"/>
      <c r="L51" s="56"/>
      <c r="N51" s="56"/>
      <c r="O51" s="56"/>
      <c r="P51" s="58"/>
      <c r="S51" s="50"/>
    </row>
    <row r="52" spans="1:19" s="12" customFormat="1" ht="20.100000000000001" customHeight="1" thickTop="1" thickBot="1" x14ac:dyDescent="0.25">
      <c r="A52" s="835" t="s">
        <v>227</v>
      </c>
      <c r="B52" s="815"/>
      <c r="C52" s="815"/>
      <c r="D52" s="815"/>
      <c r="E52" s="836"/>
      <c r="F52" s="626">
        <f>F47+F49+F50</f>
        <v>84979.170000000013</v>
      </c>
      <c r="G52" s="606">
        <f>G47</f>
        <v>0.99999999999999989</v>
      </c>
      <c r="H52" s="604">
        <f>SUM(H47:H50)</f>
        <v>0</v>
      </c>
      <c r="I52" s="606">
        <f>I47</f>
        <v>0</v>
      </c>
      <c r="K52" s="56"/>
      <c r="L52" s="56"/>
      <c r="N52" s="255"/>
      <c r="O52" s="56"/>
      <c r="P52" s="58"/>
      <c r="S52" s="50"/>
    </row>
    <row r="53" spans="1:19" s="495" customFormat="1" ht="20.100000000000001" hidden="1" customHeight="1" thickTop="1" thickBot="1" x14ac:dyDescent="0.25">
      <c r="A53" s="638"/>
      <c r="B53" s="638"/>
      <c r="C53" s="819" t="s">
        <v>332</v>
      </c>
      <c r="D53" s="819"/>
      <c r="E53" s="819"/>
      <c r="F53" s="641">
        <f>F52-F49-F50</f>
        <v>84979.170000000013</v>
      </c>
      <c r="G53" s="642"/>
      <c r="H53" s="641">
        <f>H52-H40-H41</f>
        <v>0</v>
      </c>
      <c r="I53" s="642"/>
      <c r="K53" s="643"/>
      <c r="L53" s="643"/>
      <c r="N53" s="644"/>
      <c r="O53" s="643"/>
      <c r="P53" s="645"/>
      <c r="S53" s="646"/>
    </row>
    <row r="54" spans="1:19" ht="7.5" customHeight="1" thickTop="1" x14ac:dyDescent="0.2">
      <c r="E54" s="59"/>
      <c r="F54" s="13"/>
      <c r="G54" s="13"/>
      <c r="H54" s="13"/>
      <c r="I54" s="13"/>
    </row>
    <row r="55" spans="1:19" ht="12.75" customHeight="1" x14ac:dyDescent="0.2">
      <c r="B55" s="111" t="str">
        <f>BIL.PREV.!B41</f>
        <v>Il Tesoriere</v>
      </c>
      <c r="C55" s="756" t="str">
        <f>BIL.PREV.!G41</f>
        <v>Il Presidente</v>
      </c>
      <c r="D55" s="756"/>
      <c r="E55" s="756"/>
      <c r="F55" s="756"/>
      <c r="G55" s="756"/>
      <c r="H55" s="756"/>
      <c r="I55" s="294"/>
    </row>
    <row r="56" spans="1:19" ht="12.75" customHeight="1" x14ac:dyDescent="0.2">
      <c r="B56" s="18" t="str">
        <f>BIL.PREV.!B42</f>
        <v>(     )</v>
      </c>
      <c r="C56" s="757" t="str">
        <f>BIL.PREV.!G42</f>
        <v xml:space="preserve"> (      )</v>
      </c>
      <c r="D56" s="757"/>
      <c r="E56" s="757"/>
      <c r="F56" s="757"/>
      <c r="G56" s="757"/>
      <c r="H56" s="757"/>
      <c r="I56" s="570"/>
    </row>
    <row r="57" spans="1:19" ht="12.75" hidden="1" customHeight="1" x14ac:dyDescent="0.2">
      <c r="D57" s="60"/>
      <c r="E57" s="60"/>
      <c r="F57" s="27">
        <f>D42</f>
        <v>0</v>
      </c>
      <c r="G57" s="27"/>
      <c r="H57" s="27">
        <f>CONS.ENTR!H40</f>
        <v>0</v>
      </c>
      <c r="I57" s="27"/>
    </row>
    <row r="58" spans="1:19" ht="12.75" hidden="1" customHeight="1" x14ac:dyDescent="0.2">
      <c r="F58" s="61">
        <f>CONS.ENTR!F39</f>
        <v>89197.21</v>
      </c>
      <c r="G58" s="61"/>
      <c r="H58" s="13"/>
      <c r="I58" s="13"/>
    </row>
    <row r="59" spans="1:19" ht="12.75" hidden="1" customHeight="1" x14ac:dyDescent="0.2">
      <c r="F59" s="110">
        <f>SUM(BIL.PREV.!H37:H38)</f>
        <v>76000</v>
      </c>
      <c r="G59" s="110"/>
      <c r="H59" s="13"/>
      <c r="I59" s="13"/>
    </row>
    <row r="60" spans="1:19" ht="12.75" hidden="1" customHeight="1" x14ac:dyDescent="0.2">
      <c r="F60" s="27">
        <f>CONS.ENTR!F39</f>
        <v>89197.21</v>
      </c>
      <c r="G60" s="27"/>
    </row>
    <row r="61" spans="1:19" ht="12.75" customHeight="1" x14ac:dyDescent="0.2"/>
    <row r="62" spans="1:19" ht="12.75" customHeight="1" x14ac:dyDescent="0.2"/>
    <row r="63" spans="1:19" ht="12.75" customHeight="1" x14ac:dyDescent="0.2"/>
    <row r="64" spans="1:19" ht="12.75" customHeight="1" x14ac:dyDescent="0.2"/>
    <row r="66" spans="3:4" x14ac:dyDescent="0.2">
      <c r="C66" s="62"/>
      <c r="D66" s="17"/>
    </row>
  </sheetData>
  <sheetProtection algorithmName="SHA-512" hashValue="/MwfE8/NAm8lQ3hKajCUgERRkjJm33CUBS6B0rwnrTfNcVWtHM+Dvvq8ECIPXR7JD9lYjSjwoSTcywR+6O7RVQ==" saltValue="eflE1YNHRIc+w3IPvdLrvg==" spinCount="100000" sheet="1" selectLockedCells="1"/>
  <mergeCells count="19">
    <mergeCell ref="C56:H56"/>
    <mergeCell ref="C55:H55"/>
    <mergeCell ref="A6:A7"/>
    <mergeCell ref="B6:B7"/>
    <mergeCell ref="A52:E52"/>
    <mergeCell ref="H6:I6"/>
    <mergeCell ref="C6:G6"/>
    <mergeCell ref="C53:E53"/>
    <mergeCell ref="B3:I3"/>
    <mergeCell ref="A4:I4"/>
    <mergeCell ref="A5:I5"/>
    <mergeCell ref="R6:R7"/>
    <mergeCell ref="N7:N8"/>
    <mergeCell ref="O4:O8"/>
    <mergeCell ref="Q4:Q8"/>
    <mergeCell ref="P5:P7"/>
    <mergeCell ref="K5:L5"/>
    <mergeCell ref="N4:N6"/>
    <mergeCell ref="N3:Q3"/>
  </mergeCells>
  <phoneticPr fontId="6" type="noConversion"/>
  <conditionalFormatting sqref="L9:L53">
    <cfRule type="cellIs" dxfId="17" priority="20" stopIfTrue="1" operator="lessThan">
      <formula>0</formula>
    </cfRule>
  </conditionalFormatting>
  <conditionalFormatting sqref="O46:O53 N52:N53">
    <cfRule type="cellIs" dxfId="16" priority="26" stopIfTrue="1" operator="lessThan">
      <formula>0</formula>
    </cfRule>
  </conditionalFormatting>
  <conditionalFormatting sqref="O9:O42">
    <cfRule type="cellIs" dxfId="15" priority="31" stopIfTrue="1" operator="lessThan">
      <formula>0</formula>
    </cfRule>
  </conditionalFormatting>
  <conditionalFormatting sqref="F52:F53">
    <cfRule type="cellIs" dxfId="14" priority="18" stopIfTrue="1" operator="notEqual">
      <formula>$F$60</formula>
    </cfRule>
  </conditionalFormatting>
  <conditionalFormatting sqref="H52">
    <cfRule type="cellIs" dxfId="13" priority="15" stopIfTrue="1" operator="notEqual">
      <formula>$H$57</formula>
    </cfRule>
  </conditionalFormatting>
  <conditionalFormatting sqref="Q9:Q37 Q40:Q41">
    <cfRule type="cellIs" dxfId="12" priority="13" operator="lessThan">
      <formula>0</formula>
    </cfRule>
  </conditionalFormatting>
  <conditionalFormatting sqref="H53">
    <cfRule type="cellIs" dxfId="11" priority="9" stopIfTrue="1" operator="notEqual">
      <formula>$F$60</formula>
    </cfRule>
  </conditionalFormatting>
  <pageMargins left="0.19685039370078741" right="0" top="0.59055118110236227" bottom="0.19685039370078741" header="0.51181102362204722" footer="0.51181102362204722"/>
  <pageSetup paperSize="9" orientation="portrait" horizontalDpi="300" verticalDpi="300" r:id="rId1"/>
  <headerFooter alignWithMargins="0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" operator="notEqual" id="{0B148C92-D7ED-4B8D-A90C-D56AF3C32F29}">
            <xm:f>CONS.ENTR!$F$27</xm:f>
            <x14:dxf>
              <fill>
                <patternFill>
                  <bgColor rgb="FFFF0000"/>
                </patternFill>
              </fill>
            </x14:dxf>
          </x14:cfRule>
          <xm:sqref>F40</xm:sqref>
        </x14:conditionalFormatting>
        <x14:conditionalFormatting xmlns:xm="http://schemas.microsoft.com/office/excel/2006/main">
          <x14:cfRule type="cellIs" priority="10" operator="notEqual" id="{C9522236-1E4B-499A-A444-1C9B79993029}">
            <xm:f>CONS.ENTR!$F$28</xm:f>
            <x14:dxf>
              <fill>
                <patternFill>
                  <bgColor rgb="FFFF0000"/>
                </patternFill>
              </fill>
            </x14:dxf>
          </x14:cfRule>
          <xm:sqref>F41</xm:sqref>
        </x14:conditionalFormatting>
        <x14:conditionalFormatting xmlns:xm="http://schemas.microsoft.com/office/excel/2006/main">
          <x14:cfRule type="cellIs" priority="4" operator="notEqual" id="{7E53F1DA-1C95-4011-9A0E-D3F5A0D6D90E}">
            <xm:f>CONS.ENTR!$F$40</xm:f>
            <x14:dxf>
              <fill>
                <patternFill>
                  <bgColor rgb="FFFF0000"/>
                </patternFill>
              </fill>
            </x14:dxf>
          </x14:cfRule>
          <xm:sqref>F52</xm:sqref>
        </x14:conditionalFormatting>
        <x14:conditionalFormatting xmlns:xm="http://schemas.microsoft.com/office/excel/2006/main">
          <x14:cfRule type="cellIs" priority="3" operator="notEqual" id="{8A50A455-49BD-4F9E-A586-59381E56CE5D}">
            <xm:f>CONS.ENTR!$F$37</xm:f>
            <x14:dxf>
              <fill>
                <patternFill>
                  <bgColor rgb="FFFF0000"/>
                </patternFill>
              </fill>
            </x14:dxf>
          </x14:cfRule>
          <xm:sqref>F49</xm:sqref>
        </x14:conditionalFormatting>
        <x14:conditionalFormatting xmlns:xm="http://schemas.microsoft.com/office/excel/2006/main">
          <x14:cfRule type="cellIs" priority="1" operator="notEqual" id="{A7F65689-D3AE-465E-9370-733DA6194392}">
            <xm:f>CONS.ENTR!$F$38</xm:f>
            <x14:dxf>
              <fill>
                <patternFill>
                  <bgColor rgb="FFFF0000"/>
                </patternFill>
              </fill>
            </x14:dxf>
          </x14:cfRule>
          <xm:sqref>F50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B1:F42"/>
  <sheetViews>
    <sheetView topLeftCell="A13" workbookViewId="0">
      <selection activeCell="D16" sqref="D16"/>
    </sheetView>
  </sheetViews>
  <sheetFormatPr defaultRowHeight="12.75" x14ac:dyDescent="0.2"/>
  <cols>
    <col min="1" max="1" width="9" style="11" customWidth="1"/>
    <col min="2" max="2" width="53" style="11" customWidth="1"/>
    <col min="3" max="3" width="6.28515625" style="11" customWidth="1"/>
    <col min="4" max="5" width="15.7109375" style="11" customWidth="1"/>
    <col min="6" max="8" width="9.42578125" style="11" customWidth="1"/>
    <col min="9" max="16384" width="9.140625" style="11"/>
  </cols>
  <sheetData>
    <row r="1" spans="2:6" hidden="1" x14ac:dyDescent="0.2">
      <c r="E1" s="11">
        <f>BIL.PREV.!K1</f>
        <v>2020</v>
      </c>
    </row>
    <row r="5" spans="2:6" x14ac:dyDescent="0.2">
      <c r="B5" s="845" t="str">
        <f>BIL.PREV.!B1:H1</f>
        <v xml:space="preserve">                                         A.V.I.S.   -  Associazione Volontari Italiani del Sangue</v>
      </c>
      <c r="C5" s="845"/>
      <c r="D5" s="845"/>
      <c r="E5" s="845"/>
    </row>
    <row r="6" spans="2:6" x14ac:dyDescent="0.2">
      <c r="B6" s="845"/>
      <c r="C6" s="845"/>
      <c r="D6" s="845"/>
      <c r="E6" s="845"/>
    </row>
    <row r="8" spans="2:6" ht="30" customHeight="1" x14ac:dyDescent="0.2">
      <c r="B8" s="842">
        <f>BIL.PREV.!$A$2</f>
        <v>0</v>
      </c>
      <c r="C8" s="842"/>
      <c r="D8" s="842"/>
      <c r="E8" s="842"/>
    </row>
    <row r="9" spans="2:6" ht="13.5" thickBot="1" x14ac:dyDescent="0.25"/>
    <row r="10" spans="2:6" ht="17.25" customHeight="1" thickTop="1" thickBot="1" x14ac:dyDescent="0.3">
      <c r="B10" s="849" t="str">
        <f>"RENDICONTO DI CASSA (cassa+banca) AL 31 Dicembre "&amp;$E$1</f>
        <v>RENDICONTO DI CASSA (cassa+banca) AL 31 Dicembre 2020</v>
      </c>
      <c r="C10" s="850"/>
      <c r="D10" s="850"/>
      <c r="E10" s="851"/>
    </row>
    <row r="11" spans="2:6" ht="16.5" customHeight="1" thickTop="1" x14ac:dyDescent="0.25">
      <c r="B11" s="63"/>
      <c r="C11" s="64"/>
      <c r="D11" s="64"/>
      <c r="E11" s="65"/>
    </row>
    <row r="12" spans="2:6" ht="15.75" x14ac:dyDescent="0.25">
      <c r="B12" s="843" t="s">
        <v>229</v>
      </c>
      <c r="C12" s="844"/>
      <c r="D12" s="844"/>
      <c r="E12" s="66">
        <f>'1^ NOTA CASSA'!M11</f>
        <v>18270.680000000004</v>
      </c>
      <c r="F12" s="15"/>
    </row>
    <row r="13" spans="2:6" ht="15.75" x14ac:dyDescent="0.25">
      <c r="B13" s="67"/>
      <c r="C13" s="113"/>
      <c r="D13" s="68"/>
      <c r="E13" s="66"/>
      <c r="F13" s="15"/>
    </row>
    <row r="14" spans="2:6" ht="15.75" x14ac:dyDescent="0.25">
      <c r="B14" s="67" t="s">
        <v>117</v>
      </c>
      <c r="C14" s="113"/>
      <c r="D14" s="68"/>
      <c r="E14" s="66"/>
      <c r="F14" s="15"/>
    </row>
    <row r="15" spans="2:6" ht="15.75" x14ac:dyDescent="0.25">
      <c r="B15" s="843" t="s">
        <v>230</v>
      </c>
      <c r="C15" s="844"/>
      <c r="D15" s="68">
        <f>CONS.ENTR!D39-CONS.ENTR!D31-CONS.ENTR!D9</f>
        <v>0</v>
      </c>
      <c r="E15" s="66"/>
      <c r="F15" s="15"/>
    </row>
    <row r="16" spans="2:6" ht="15.75" x14ac:dyDescent="0.25">
      <c r="B16" s="843" t="s">
        <v>228</v>
      </c>
      <c r="C16" s="844"/>
      <c r="D16" s="69">
        <f>RR.AA.!G40</f>
        <v>6717.03</v>
      </c>
      <c r="E16" s="66"/>
      <c r="F16" s="15"/>
    </row>
    <row r="17" spans="2:6" ht="15.75" x14ac:dyDescent="0.25">
      <c r="B17" s="843" t="s">
        <v>231</v>
      </c>
      <c r="C17" s="844"/>
      <c r="D17" s="844"/>
      <c r="E17" s="70">
        <f>D15+D16</f>
        <v>6717.03</v>
      </c>
      <c r="F17" s="15"/>
    </row>
    <row r="18" spans="2:6" ht="15.75" x14ac:dyDescent="0.25">
      <c r="B18" s="843" t="s">
        <v>233</v>
      </c>
      <c r="C18" s="844"/>
      <c r="D18" s="844"/>
      <c r="E18" s="66">
        <f>E12+E17</f>
        <v>24987.710000000003</v>
      </c>
      <c r="F18" s="15"/>
    </row>
    <row r="19" spans="2:6" ht="15.75" x14ac:dyDescent="0.25">
      <c r="B19" s="67"/>
      <c r="C19" s="113"/>
      <c r="D19" s="68"/>
      <c r="E19" s="66"/>
      <c r="F19" s="15"/>
    </row>
    <row r="20" spans="2:6" ht="15.75" x14ac:dyDescent="0.25">
      <c r="B20" s="67"/>
      <c r="C20" s="113"/>
      <c r="D20" s="68"/>
      <c r="E20" s="66"/>
      <c r="F20" s="15"/>
    </row>
    <row r="21" spans="2:6" ht="15.75" x14ac:dyDescent="0.25">
      <c r="B21" s="67"/>
      <c r="C21" s="113"/>
      <c r="D21" s="68"/>
      <c r="E21" s="66"/>
      <c r="F21" s="15"/>
    </row>
    <row r="22" spans="2:6" ht="15.75" x14ac:dyDescent="0.25">
      <c r="B22" s="67" t="s">
        <v>118</v>
      </c>
      <c r="C22" s="113"/>
      <c r="D22" s="68"/>
      <c r="E22" s="66"/>
      <c r="F22" s="15"/>
    </row>
    <row r="23" spans="2:6" ht="15.75" x14ac:dyDescent="0.25">
      <c r="B23" s="843" t="s">
        <v>232</v>
      </c>
      <c r="C23" s="844"/>
      <c r="D23" s="68">
        <f>CONS.USC.!D51-CONS.USC.!D44</f>
        <v>29.940000000000055</v>
      </c>
      <c r="E23" s="66"/>
      <c r="F23" s="15"/>
    </row>
    <row r="24" spans="2:6" ht="15.75" x14ac:dyDescent="0.25">
      <c r="B24" s="852" t="s">
        <v>234</v>
      </c>
      <c r="C24" s="853"/>
      <c r="D24" s="69">
        <f>RR.PP.!G40</f>
        <v>2498.9899999999998</v>
      </c>
      <c r="E24" s="66"/>
      <c r="F24" s="15"/>
    </row>
    <row r="25" spans="2:6" ht="15.75" x14ac:dyDescent="0.25">
      <c r="B25" s="843" t="s">
        <v>235</v>
      </c>
      <c r="C25" s="844"/>
      <c r="D25" s="844"/>
      <c r="E25" s="70">
        <f>D23+D24</f>
        <v>2528.9299999999998</v>
      </c>
      <c r="F25" s="15"/>
    </row>
    <row r="26" spans="2:6" ht="16.5" thickBot="1" x14ac:dyDescent="0.3">
      <c r="B26" s="854" t="str">
        <f>"Fondo Cassa (cassa+banca) al 31 Dicembre "&amp;$E$1</f>
        <v>Fondo Cassa (cassa+banca) al 31 Dicembre 2020</v>
      </c>
      <c r="C26" s="855"/>
      <c r="D26" s="71" t="s">
        <v>209</v>
      </c>
      <c r="E26" s="72">
        <f>E18-E25</f>
        <v>22458.780000000002</v>
      </c>
      <c r="F26" s="15"/>
    </row>
    <row r="27" spans="2:6" ht="13.5" thickTop="1" x14ac:dyDescent="0.2">
      <c r="D27" s="15"/>
      <c r="E27" s="15"/>
      <c r="F27" s="15"/>
    </row>
    <row r="28" spans="2:6" x14ac:dyDescent="0.2">
      <c r="D28" s="15"/>
      <c r="E28" s="15"/>
      <c r="F28" s="15"/>
    </row>
    <row r="29" spans="2:6" x14ac:dyDescent="0.2">
      <c r="D29" s="15"/>
      <c r="E29" s="15"/>
      <c r="F29" s="15"/>
    </row>
    <row r="30" spans="2:6" ht="13.5" thickBot="1" x14ac:dyDescent="0.25">
      <c r="D30" s="15"/>
      <c r="E30" s="15"/>
      <c r="F30" s="15"/>
    </row>
    <row r="31" spans="2:6" ht="17.25" thickTop="1" thickBot="1" x14ac:dyDescent="0.25">
      <c r="B31" s="846" t="str">
        <f>"SITUAZIONE AL 31 Dicembre "&amp;$E$1</f>
        <v>SITUAZIONE AL 31 Dicembre 2020</v>
      </c>
      <c r="C31" s="847"/>
      <c r="D31" s="847"/>
      <c r="E31" s="848"/>
      <c r="F31" s="73"/>
    </row>
    <row r="32" spans="2:6" ht="15.75" customHeight="1" thickTop="1" x14ac:dyDescent="0.25">
      <c r="B32" s="856" t="s">
        <v>119</v>
      </c>
      <c r="C32" s="857"/>
      <c r="D32" s="615">
        <f t="array" ref="D32">E26</f>
        <v>22458.780000000002</v>
      </c>
      <c r="E32" s="612"/>
      <c r="F32" s="74"/>
    </row>
    <row r="33" spans="2:6" ht="15.75" customHeight="1" x14ac:dyDescent="0.25">
      <c r="B33" s="858" t="s">
        <v>27</v>
      </c>
      <c r="C33" s="859"/>
      <c r="D33" s="616">
        <f t="array" ref="D33">RR.AA.!I41</f>
        <v>64209.5</v>
      </c>
      <c r="E33" s="75"/>
      <c r="F33" s="74"/>
    </row>
    <row r="34" spans="2:6" ht="15.75" x14ac:dyDescent="0.25">
      <c r="B34" s="858" t="s">
        <v>28</v>
      </c>
      <c r="C34" s="859"/>
      <c r="D34" s="616">
        <f t="array" ref="D34">RR.PP.!I41</f>
        <v>51420.84</v>
      </c>
      <c r="E34" s="75"/>
      <c r="F34" s="74"/>
    </row>
    <row r="35" spans="2:6" ht="16.5" customHeight="1" x14ac:dyDescent="0.25">
      <c r="B35" s="860" t="str">
        <f>IF(E35&gt;=0,"AVANZO DI AMMINISTRAZIONE","DISAVANZO DI AMMINISTRAZIONE")</f>
        <v>AVANZO DI AMMINISTRAZIONE</v>
      </c>
      <c r="C35" s="861"/>
      <c r="D35" s="617" t="s">
        <v>21</v>
      </c>
      <c r="E35" s="611">
        <f t="array" ref="E35">D32+D33-D34</f>
        <v>35247.440000000002</v>
      </c>
      <c r="F35" s="76"/>
    </row>
    <row r="36" spans="2:6" ht="16.5" customHeight="1" thickBot="1" x14ac:dyDescent="0.3">
      <c r="B36" s="864" t="str">
        <f>IF(E35&gt;0,"d) Fondo Spese per progetti e iniziative di solidarietà","")</f>
        <v>d) Fondo Spese per progetti e iniziative di solidarietà</v>
      </c>
      <c r="C36" s="865"/>
      <c r="D36" s="613">
        <f>IF(E35&gt;0,E35,"")</f>
        <v>35247.440000000002</v>
      </c>
      <c r="E36" s="614"/>
      <c r="F36" s="15"/>
    </row>
    <row r="37" spans="2:6" ht="13.5" thickTop="1" x14ac:dyDescent="0.2">
      <c r="D37" s="15"/>
      <c r="E37" s="15"/>
      <c r="F37" s="15"/>
    </row>
    <row r="38" spans="2:6" x14ac:dyDescent="0.2">
      <c r="B38" s="112" t="str">
        <f>BIL.PREV.!B41</f>
        <v>Il Tesoriere</v>
      </c>
      <c r="C38" s="862" t="str">
        <f>BIL.PREV.!G41</f>
        <v>Il Presidente</v>
      </c>
      <c r="D38" s="862"/>
      <c r="E38" s="862"/>
      <c r="F38" s="15"/>
    </row>
    <row r="39" spans="2:6" ht="12.75" hidden="1" customHeight="1" x14ac:dyDescent="0.2">
      <c r="D39" s="77" t="s">
        <v>217</v>
      </c>
      <c r="E39" s="77">
        <f>'1^ NOTA CASSA'!M1660+D33-D34</f>
        <v>31029.400000000009</v>
      </c>
      <c r="F39" s="15"/>
    </row>
    <row r="40" spans="2:6" ht="12.75" hidden="1" customHeight="1" x14ac:dyDescent="0.2">
      <c r="D40" s="77" t="s">
        <v>225</v>
      </c>
      <c r="E40" s="77">
        <f>E39-E39-E39</f>
        <v>-31029.400000000009</v>
      </c>
    </row>
    <row r="41" spans="2:6" ht="15.75" hidden="1" customHeight="1" x14ac:dyDescent="0.2">
      <c r="D41" s="77"/>
      <c r="E41" s="77"/>
    </row>
    <row r="42" spans="2:6" x14ac:dyDescent="0.2">
      <c r="B42" s="18" t="str">
        <f>BIL.PREV.!B42</f>
        <v>(     )</v>
      </c>
      <c r="C42" s="863" t="str">
        <f>BIL.PREV.!G42</f>
        <v xml:space="preserve"> (      )</v>
      </c>
      <c r="D42" s="863"/>
      <c r="E42" s="863"/>
    </row>
  </sheetData>
  <sheetProtection algorithmName="SHA-512" hashValue="C0Nmd8tEgEnRl3eYq5XsEp8sLuPeSH6HiINi6GEzQ/mOHpfs3aSrcrBfUI2o6MX2BYzfUS2TLUfYIx49Y5xeaw==" saltValue="RFooWRKxHgcNeTkJxn4Jgg==" spinCount="100000" sheet="1" objects="1" scenarios="1" selectLockedCells="1"/>
  <mergeCells count="20">
    <mergeCell ref="B32:C32"/>
    <mergeCell ref="B34:C34"/>
    <mergeCell ref="B35:C35"/>
    <mergeCell ref="C38:E38"/>
    <mergeCell ref="C42:E42"/>
    <mergeCell ref="B33:C33"/>
    <mergeCell ref="B36:C36"/>
    <mergeCell ref="B8:E8"/>
    <mergeCell ref="B12:D12"/>
    <mergeCell ref="B5:E6"/>
    <mergeCell ref="B31:E31"/>
    <mergeCell ref="B10:E10"/>
    <mergeCell ref="B15:C15"/>
    <mergeCell ref="B16:C16"/>
    <mergeCell ref="B17:D17"/>
    <mergeCell ref="B18:D18"/>
    <mergeCell ref="B23:C23"/>
    <mergeCell ref="B24:C24"/>
    <mergeCell ref="B25:D25"/>
    <mergeCell ref="B26:C26"/>
  </mergeCells>
  <phoneticPr fontId="6" type="noConversion"/>
  <conditionalFormatting sqref="D16 D24 D33:D34">
    <cfRule type="cellIs" dxfId="5" priority="4" stopIfTrue="1" operator="equal">
      <formula>0</formula>
    </cfRule>
  </conditionalFormatting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cellWatches>
    <cellWatch r="E35"/>
  </cellWatche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00FF"/>
  </sheetPr>
  <dimension ref="A1:M39"/>
  <sheetViews>
    <sheetView topLeftCell="A14" workbookViewId="0">
      <selection activeCell="H25" sqref="H25:H28"/>
    </sheetView>
  </sheetViews>
  <sheetFormatPr defaultRowHeight="12.75" x14ac:dyDescent="0.2"/>
  <cols>
    <col min="1" max="1" width="4.42578125" style="299" customWidth="1"/>
    <col min="2" max="2" width="38.85546875" style="11" customWidth="1"/>
    <col min="3" max="4" width="12.7109375" style="11" customWidth="1"/>
    <col min="5" max="5" width="1.5703125" style="11" customWidth="1"/>
    <col min="6" max="6" width="4.42578125" style="11" customWidth="1"/>
    <col min="7" max="7" width="38.85546875" style="11" customWidth="1"/>
    <col min="8" max="9" width="12.7109375" style="11" customWidth="1"/>
    <col min="10" max="10" width="11.28515625" style="11" bestFit="1" customWidth="1"/>
    <col min="11" max="11" width="0" style="11" hidden="1" customWidth="1"/>
    <col min="12" max="12" width="7.5703125" style="11" customWidth="1"/>
    <col min="13" max="16384" width="9.140625" style="11"/>
  </cols>
  <sheetData>
    <row r="1" spans="1:13" ht="9.9499999999999993" customHeight="1" x14ac:dyDescent="0.2">
      <c r="A1" s="866" t="s">
        <v>240</v>
      </c>
      <c r="B1" s="866"/>
      <c r="C1" s="866"/>
      <c r="D1" s="866"/>
      <c r="E1" s="866"/>
      <c r="F1" s="866"/>
      <c r="G1" s="866"/>
      <c r="H1" s="866"/>
      <c r="I1" s="866"/>
      <c r="K1" s="298">
        <f>BIL.PREV.!K1</f>
        <v>2020</v>
      </c>
    </row>
    <row r="2" spans="1:13" ht="9.9499999999999993" customHeight="1" x14ac:dyDescent="0.2">
      <c r="A2" s="866"/>
      <c r="B2" s="866"/>
      <c r="C2" s="866"/>
      <c r="D2" s="866"/>
      <c r="E2" s="866"/>
      <c r="F2" s="866"/>
      <c r="G2" s="866"/>
      <c r="H2" s="866"/>
      <c r="I2" s="866"/>
    </row>
    <row r="3" spans="1:13" ht="15" customHeight="1" x14ac:dyDescent="0.2"/>
    <row r="4" spans="1:13" ht="15" customHeight="1" x14ac:dyDescent="0.2">
      <c r="A4" s="867">
        <f>BIL.PREV.!A2:H2</f>
        <v>0</v>
      </c>
      <c r="B4" s="867"/>
      <c r="C4" s="867"/>
      <c r="D4" s="867"/>
      <c r="E4" s="867"/>
      <c r="F4" s="867"/>
      <c r="G4" s="867"/>
      <c r="H4" s="867"/>
      <c r="I4" s="867"/>
    </row>
    <row r="5" spans="1:13" ht="18" x14ac:dyDescent="0.25">
      <c r="A5" s="868" t="str">
        <f>"STATO PATRIMONIALE AL 31 Dicembre "&amp;K1</f>
        <v>STATO PATRIMONIALE AL 31 Dicembre 2020</v>
      </c>
      <c r="B5" s="868"/>
      <c r="C5" s="868"/>
      <c r="D5" s="868"/>
      <c r="E5" s="868"/>
      <c r="F5" s="868"/>
      <c r="G5" s="868"/>
      <c r="H5" s="868"/>
      <c r="I5" s="868"/>
    </row>
    <row r="6" spans="1:13" ht="8.1" customHeight="1" thickBot="1" x14ac:dyDescent="0.25">
      <c r="B6" s="300"/>
      <c r="C6" s="300"/>
      <c r="D6" s="300"/>
    </row>
    <row r="7" spans="1:13" ht="17.25" thickTop="1" thickBot="1" x14ac:dyDescent="0.25">
      <c r="A7" s="869" t="s">
        <v>241</v>
      </c>
      <c r="B7" s="870"/>
      <c r="C7" s="870"/>
      <c r="D7" s="871"/>
      <c r="E7" s="12"/>
      <c r="F7" s="872" t="s">
        <v>243</v>
      </c>
      <c r="G7" s="873"/>
      <c r="H7" s="873"/>
      <c r="I7" s="874"/>
    </row>
    <row r="8" spans="1:13" ht="15" customHeight="1" thickTop="1" thickBot="1" x14ac:dyDescent="0.25">
      <c r="A8" s="301" t="s">
        <v>242</v>
      </c>
      <c r="B8" s="302"/>
      <c r="C8" s="303" t="str">
        <f>"Anno "&amp;K1</f>
        <v>Anno 2020</v>
      </c>
      <c r="D8" s="304" t="str">
        <f>"Anno "&amp;K1-1</f>
        <v>Anno 2019</v>
      </c>
      <c r="E8" s="12"/>
      <c r="F8" s="305" t="s">
        <v>242</v>
      </c>
      <c r="G8" s="306"/>
      <c r="H8" s="307" t="str">
        <f>"Anno "&amp;K1</f>
        <v>Anno 2020</v>
      </c>
      <c r="I8" s="308" t="str">
        <f>"Anno "&amp;K1-1</f>
        <v>Anno 2019</v>
      </c>
    </row>
    <row r="9" spans="1:13" ht="12.75" customHeight="1" thickTop="1" thickBot="1" x14ac:dyDescent="0.25">
      <c r="A9" s="309"/>
      <c r="B9" s="398" t="s">
        <v>249</v>
      </c>
      <c r="C9" s="310"/>
      <c r="D9" s="311"/>
      <c r="E9" s="312"/>
      <c r="F9" s="301"/>
      <c r="G9" s="401" t="s">
        <v>257</v>
      </c>
      <c r="H9" s="313"/>
      <c r="I9" s="314"/>
    </row>
    <row r="10" spans="1:13" ht="12.75" customHeight="1" x14ac:dyDescent="0.2">
      <c r="A10" s="309"/>
      <c r="B10" s="315" t="s">
        <v>292</v>
      </c>
      <c r="C10" s="316">
        <f>C9</f>
        <v>0</v>
      </c>
      <c r="D10" s="317">
        <f>D9</f>
        <v>0</v>
      </c>
      <c r="E10" s="312"/>
      <c r="F10" s="309"/>
      <c r="G10" s="318" t="s">
        <v>300</v>
      </c>
      <c r="H10" s="319">
        <f>C22-H19</f>
        <v>0</v>
      </c>
      <c r="I10" s="320"/>
      <c r="J10" s="321"/>
    </row>
    <row r="11" spans="1:13" ht="12.75" customHeight="1" thickBot="1" x14ac:dyDescent="0.25">
      <c r="A11" s="309"/>
      <c r="B11" s="315"/>
      <c r="C11" s="319"/>
      <c r="D11" s="322"/>
      <c r="E11" s="312"/>
      <c r="F11" s="309"/>
      <c r="G11" s="318" t="s">
        <v>301</v>
      </c>
      <c r="H11" s="323">
        <f>RENDICONTO!E35</f>
        <v>35247.440000000002</v>
      </c>
      <c r="I11" s="324"/>
      <c r="J11" s="325"/>
    </row>
    <row r="12" spans="1:13" ht="12.75" customHeight="1" x14ac:dyDescent="0.2">
      <c r="A12" s="309"/>
      <c r="B12" s="399" t="s">
        <v>250</v>
      </c>
      <c r="C12" s="319"/>
      <c r="D12" s="322"/>
      <c r="E12" s="312"/>
      <c r="F12" s="309"/>
      <c r="G12" s="315" t="s">
        <v>295</v>
      </c>
      <c r="H12" s="326">
        <f>SUM(H8:H11)</f>
        <v>35247.440000000002</v>
      </c>
      <c r="I12" s="327">
        <f>SUM(I8:I11)</f>
        <v>0</v>
      </c>
      <c r="J12" s="875"/>
      <c r="K12" s="876"/>
      <c r="L12" s="876"/>
    </row>
    <row r="13" spans="1:13" ht="12.75" customHeight="1" x14ac:dyDescent="0.2">
      <c r="A13" s="309"/>
      <c r="B13" s="328" t="s">
        <v>272</v>
      </c>
      <c r="C13" s="319"/>
      <c r="D13" s="322"/>
      <c r="E13" s="312"/>
      <c r="F13" s="309"/>
      <c r="G13" s="318"/>
      <c r="H13" s="319"/>
      <c r="I13" s="322"/>
      <c r="J13" s="875"/>
      <c r="K13" s="876"/>
      <c r="L13" s="876"/>
    </row>
    <row r="14" spans="1:13" ht="12.75" customHeight="1" thickBot="1" x14ac:dyDescent="0.25">
      <c r="A14" s="329" t="s">
        <v>245</v>
      </c>
      <c r="B14" s="318" t="s">
        <v>303</v>
      </c>
      <c r="C14" s="330">
        <f>Reg_Stato_Patr!J8-Reg_Stato_Patr!K8</f>
        <v>0</v>
      </c>
      <c r="D14" s="311"/>
      <c r="E14" s="312"/>
      <c r="F14" s="309"/>
      <c r="G14" s="399" t="s">
        <v>258</v>
      </c>
      <c r="H14" s="319"/>
      <c r="I14" s="322"/>
      <c r="J14" s="878" t="s">
        <v>302</v>
      </c>
      <c r="K14" s="879"/>
      <c r="L14" s="879"/>
      <c r="M14" s="331"/>
    </row>
    <row r="15" spans="1:13" ht="12.75" customHeight="1" x14ac:dyDescent="0.2">
      <c r="A15" s="329"/>
      <c r="B15" s="332" t="s">
        <v>288</v>
      </c>
      <c r="C15" s="333">
        <f>C14</f>
        <v>0</v>
      </c>
      <c r="D15" s="334">
        <f>D14</f>
        <v>0</v>
      </c>
      <c r="E15" s="312"/>
      <c r="F15" s="329" t="s">
        <v>246</v>
      </c>
      <c r="G15" s="318" t="s">
        <v>281</v>
      </c>
      <c r="H15" s="319">
        <f>Reg_Stato_Patr!K9</f>
        <v>0</v>
      </c>
      <c r="I15" s="320"/>
      <c r="J15" s="321"/>
    </row>
    <row r="16" spans="1:13" ht="12.75" customHeight="1" x14ac:dyDescent="0.2">
      <c r="A16" s="329"/>
      <c r="B16" s="328" t="s">
        <v>252</v>
      </c>
      <c r="C16" s="319"/>
      <c r="D16" s="322"/>
      <c r="E16" s="312"/>
      <c r="F16" s="329" t="s">
        <v>247</v>
      </c>
      <c r="G16" s="318" t="s">
        <v>282</v>
      </c>
      <c r="H16" s="319">
        <f>Reg_Stato_Patr!K10</f>
        <v>0</v>
      </c>
      <c r="I16" s="320"/>
    </row>
    <row r="17" spans="1:10" ht="12.75" customHeight="1" x14ac:dyDescent="0.2">
      <c r="A17" s="329" t="s">
        <v>246</v>
      </c>
      <c r="B17" s="318" t="s">
        <v>277</v>
      </c>
      <c r="C17" s="319">
        <f>Reg_Stato_Patr!J9</f>
        <v>0</v>
      </c>
      <c r="D17" s="320"/>
      <c r="E17" s="312"/>
      <c r="F17" s="329" t="s">
        <v>248</v>
      </c>
      <c r="G17" s="335" t="s">
        <v>283</v>
      </c>
      <c r="H17" s="319">
        <f>Reg_Stato_Patr!K11</f>
        <v>0</v>
      </c>
      <c r="I17" s="320"/>
    </row>
    <row r="18" spans="1:10" ht="12.75" customHeight="1" thickBot="1" x14ac:dyDescent="0.25">
      <c r="A18" s="329" t="s">
        <v>247</v>
      </c>
      <c r="B18" s="318" t="s">
        <v>278</v>
      </c>
      <c r="C18" s="319">
        <f>Reg_Stato_Patr!J10</f>
        <v>0</v>
      </c>
      <c r="D18" s="320"/>
      <c r="E18" s="312"/>
      <c r="F18" s="329" t="s">
        <v>275</v>
      </c>
      <c r="G18" s="318" t="s">
        <v>284</v>
      </c>
      <c r="H18" s="323">
        <f>Reg_Stato_Patr!K12</f>
        <v>0</v>
      </c>
      <c r="I18" s="324"/>
    </row>
    <row r="19" spans="1:10" ht="12.75" customHeight="1" x14ac:dyDescent="0.2">
      <c r="A19" s="329" t="s">
        <v>248</v>
      </c>
      <c r="B19" s="318" t="s">
        <v>279</v>
      </c>
      <c r="C19" s="319">
        <f>Reg_Stato_Patr!J11</f>
        <v>0</v>
      </c>
      <c r="D19" s="320"/>
      <c r="E19" s="312"/>
      <c r="F19" s="329"/>
      <c r="G19" s="315" t="s">
        <v>296</v>
      </c>
      <c r="H19" s="336">
        <f>SUM(H14:H18)</f>
        <v>0</v>
      </c>
      <c r="I19" s="327">
        <f>SUM(I14:I18)</f>
        <v>0</v>
      </c>
    </row>
    <row r="20" spans="1:10" ht="12.75" customHeight="1" thickBot="1" x14ac:dyDescent="0.25">
      <c r="A20" s="329" t="s">
        <v>275</v>
      </c>
      <c r="B20" s="337" t="s">
        <v>280</v>
      </c>
      <c r="C20" s="338">
        <f>Reg_Stato_Patr!J12</f>
        <v>0</v>
      </c>
      <c r="D20" s="339"/>
      <c r="E20" s="312"/>
      <c r="F20" s="309"/>
      <c r="G20" s="315"/>
      <c r="H20" s="340"/>
      <c r="I20" s="334"/>
    </row>
    <row r="21" spans="1:10" ht="12.75" customHeight="1" thickBot="1" x14ac:dyDescent="0.25">
      <c r="A21" s="309"/>
      <c r="B21" s="332" t="s">
        <v>289</v>
      </c>
      <c r="C21" s="341">
        <f>SUM(C17:C20)</f>
        <v>0</v>
      </c>
      <c r="D21" s="297">
        <f>SUM(D17:D20)</f>
        <v>0</v>
      </c>
      <c r="E21" s="312"/>
      <c r="F21" s="309"/>
      <c r="G21" s="402" t="s">
        <v>276</v>
      </c>
      <c r="H21" s="342"/>
      <c r="I21" s="343"/>
      <c r="J21" s="344" t="s">
        <v>309</v>
      </c>
    </row>
    <row r="22" spans="1:10" ht="12.75" customHeight="1" x14ac:dyDescent="0.2">
      <c r="A22" s="309"/>
      <c r="B22" s="315" t="s">
        <v>293</v>
      </c>
      <c r="C22" s="316">
        <f>C15+C21</f>
        <v>0</v>
      </c>
      <c r="D22" s="317">
        <f>D15+D21</f>
        <v>0</v>
      </c>
      <c r="E22" s="312"/>
      <c r="F22" s="309"/>
      <c r="G22" s="345"/>
      <c r="H22" s="340"/>
      <c r="I22" s="322"/>
      <c r="J22" s="346"/>
    </row>
    <row r="23" spans="1:10" ht="12.75" customHeight="1" x14ac:dyDescent="0.2">
      <c r="A23" s="309"/>
      <c r="B23" s="315"/>
      <c r="C23" s="319"/>
      <c r="D23" s="322"/>
      <c r="E23" s="312"/>
      <c r="F23" s="309"/>
      <c r="G23" s="403" t="s">
        <v>259</v>
      </c>
      <c r="H23" s="319"/>
      <c r="I23" s="322"/>
    </row>
    <row r="24" spans="1:10" ht="12.75" customHeight="1" x14ac:dyDescent="0.2">
      <c r="A24" s="309"/>
      <c r="B24" s="400" t="s">
        <v>251</v>
      </c>
      <c r="C24" s="340"/>
      <c r="D24" s="347"/>
      <c r="E24" s="312"/>
      <c r="F24" s="309"/>
      <c r="G24" s="335" t="s">
        <v>299</v>
      </c>
      <c r="H24" s="342"/>
      <c r="I24" s="320"/>
    </row>
    <row r="25" spans="1:10" ht="12.75" customHeight="1" x14ac:dyDescent="0.2">
      <c r="A25" s="309"/>
      <c r="B25" s="328" t="s">
        <v>271</v>
      </c>
      <c r="C25" s="319"/>
      <c r="D25" s="322"/>
      <c r="E25" s="312"/>
      <c r="F25" s="309"/>
      <c r="G25" s="335" t="s">
        <v>263</v>
      </c>
      <c r="H25" s="348"/>
      <c r="I25" s="320"/>
    </row>
    <row r="26" spans="1:10" ht="12.75" customHeight="1" x14ac:dyDescent="0.2">
      <c r="A26" s="309"/>
      <c r="B26" s="318" t="s">
        <v>298</v>
      </c>
      <c r="C26" s="348"/>
      <c r="D26" s="320"/>
      <c r="E26" s="312"/>
      <c r="F26" s="309"/>
      <c r="G26" s="335" t="s">
        <v>262</v>
      </c>
      <c r="H26" s="348"/>
      <c r="I26" s="320"/>
      <c r="J26" s="349" t="s">
        <v>264</v>
      </c>
    </row>
    <row r="27" spans="1:10" ht="12.75" customHeight="1" thickBot="1" x14ac:dyDescent="0.25">
      <c r="A27" s="309"/>
      <c r="B27" s="335" t="s">
        <v>254</v>
      </c>
      <c r="C27" s="310"/>
      <c r="D27" s="311"/>
      <c r="E27" s="312"/>
      <c r="F27" s="309"/>
      <c r="G27" s="318" t="s">
        <v>261</v>
      </c>
      <c r="H27" s="348"/>
      <c r="I27" s="320"/>
    </row>
    <row r="28" spans="1:10" ht="12.75" customHeight="1" thickBot="1" x14ac:dyDescent="0.25">
      <c r="A28" s="309"/>
      <c r="B28" s="332" t="s">
        <v>290</v>
      </c>
      <c r="C28" s="333">
        <f>C26+C27</f>
        <v>0</v>
      </c>
      <c r="D28" s="334">
        <f>D26+D27</f>
        <v>0</v>
      </c>
      <c r="E28" s="312"/>
      <c r="F28" s="309"/>
      <c r="G28" s="335" t="s">
        <v>260</v>
      </c>
      <c r="H28" s="350"/>
      <c r="I28" s="324"/>
      <c r="J28" s="349"/>
    </row>
    <row r="29" spans="1:10" ht="12.75" customHeight="1" x14ac:dyDescent="0.2">
      <c r="A29" s="309"/>
      <c r="B29" s="351" t="s">
        <v>253</v>
      </c>
      <c r="C29" s="340"/>
      <c r="D29" s="347"/>
      <c r="E29" s="312"/>
      <c r="F29" s="309"/>
      <c r="G29" s="315" t="s">
        <v>297</v>
      </c>
      <c r="H29" s="326">
        <f>SUM(H24:H28)</f>
        <v>0</v>
      </c>
      <c r="I29" s="327">
        <f>SUM(I24:I28)</f>
        <v>0</v>
      </c>
      <c r="J29" s="11" t="s">
        <v>273</v>
      </c>
    </row>
    <row r="30" spans="1:10" ht="12.75" customHeight="1" x14ac:dyDescent="0.2">
      <c r="A30" s="309"/>
      <c r="B30" s="352" t="s">
        <v>255</v>
      </c>
      <c r="C30" s="353">
        <f>'1^ NOTA CASSA'!J1662</f>
        <v>17806.500000000004</v>
      </c>
      <c r="D30" s="354"/>
      <c r="E30" s="312"/>
      <c r="F30" s="309"/>
      <c r="G30" s="335"/>
      <c r="H30" s="340"/>
      <c r="I30" s="347"/>
    </row>
    <row r="31" spans="1:10" ht="12.75" customHeight="1" x14ac:dyDescent="0.2">
      <c r="A31" s="309"/>
      <c r="B31" s="352" t="s">
        <v>256</v>
      </c>
      <c r="C31" s="355"/>
      <c r="D31" s="354"/>
      <c r="E31" s="312"/>
      <c r="F31" s="309"/>
      <c r="G31" s="315"/>
      <c r="H31" s="340"/>
      <c r="I31" s="347"/>
    </row>
    <row r="32" spans="1:10" ht="12.75" customHeight="1" thickBot="1" x14ac:dyDescent="0.25">
      <c r="A32" s="309"/>
      <c r="B32" s="352" t="s">
        <v>287</v>
      </c>
      <c r="C32" s="356">
        <f>'1^ NOTA CASSA'!G1660</f>
        <v>434.24</v>
      </c>
      <c r="D32" s="357"/>
      <c r="E32" s="312"/>
      <c r="F32" s="309"/>
      <c r="G32" s="358"/>
      <c r="H32" s="319"/>
      <c r="I32" s="322"/>
    </row>
    <row r="33" spans="1:12" ht="12.75" customHeight="1" thickBot="1" x14ac:dyDescent="0.25">
      <c r="A33" s="309"/>
      <c r="B33" s="359" t="s">
        <v>291</v>
      </c>
      <c r="C33" s="360">
        <f>C30+C31+C32</f>
        <v>18240.740000000005</v>
      </c>
      <c r="D33" s="361">
        <f>D30+D31+D32</f>
        <v>0</v>
      </c>
      <c r="E33" s="362"/>
      <c r="F33" s="309"/>
      <c r="G33" s="363"/>
      <c r="H33" s="340"/>
      <c r="I33" s="347"/>
      <c r="J33" s="875"/>
      <c r="K33" s="876"/>
      <c r="L33" s="876"/>
    </row>
    <row r="34" spans="1:12" ht="12.75" customHeight="1" x14ac:dyDescent="0.2">
      <c r="A34" s="364"/>
      <c r="B34" s="365" t="s">
        <v>294</v>
      </c>
      <c r="C34" s="366">
        <f>C24+C28+C33</f>
        <v>18240.740000000005</v>
      </c>
      <c r="D34" s="367">
        <f>D24+D28+D33</f>
        <v>0</v>
      </c>
      <c r="E34" s="312"/>
      <c r="F34" s="364"/>
      <c r="G34" s="368"/>
      <c r="H34" s="353"/>
      <c r="I34" s="369"/>
      <c r="J34" s="875"/>
      <c r="K34" s="876"/>
      <c r="L34" s="876"/>
    </row>
    <row r="35" spans="1:12" ht="12.75" customHeight="1" x14ac:dyDescent="0.2">
      <c r="A35" s="370"/>
      <c r="B35" s="352"/>
      <c r="C35" s="371"/>
      <c r="D35" s="372"/>
      <c r="E35" s="312"/>
      <c r="F35" s="370"/>
      <c r="G35" s="373"/>
      <c r="H35" s="374"/>
      <c r="I35" s="375"/>
    </row>
    <row r="36" spans="1:12" ht="12.75" customHeight="1" thickBot="1" x14ac:dyDescent="0.25">
      <c r="A36" s="364"/>
      <c r="B36" s="352"/>
      <c r="C36" s="376"/>
      <c r="D36" s="377"/>
      <c r="E36" s="312"/>
      <c r="F36" s="364"/>
      <c r="G36" s="352"/>
      <c r="H36" s="353"/>
      <c r="I36" s="369"/>
    </row>
    <row r="37" spans="1:12" s="382" customFormat="1" ht="18" customHeight="1" thickTop="1" thickBot="1" x14ac:dyDescent="0.25">
      <c r="A37" s="405"/>
      <c r="B37" s="404" t="s">
        <v>286</v>
      </c>
      <c r="C37" s="378">
        <f>C10+C15+C22+C34</f>
        <v>18240.740000000005</v>
      </c>
      <c r="D37" s="379">
        <f>D10+D15+D22+D34</f>
        <v>0</v>
      </c>
      <c r="E37" s="312"/>
      <c r="F37" s="405"/>
      <c r="G37" s="404" t="s">
        <v>285</v>
      </c>
      <c r="H37" s="378">
        <f>H12+H19+H21+H29</f>
        <v>35247.440000000002</v>
      </c>
      <c r="I37" s="379">
        <f>I12+I19+I21+I29</f>
        <v>0</v>
      </c>
      <c r="J37" s="380">
        <f>H37</f>
        <v>35247.440000000002</v>
      </c>
      <c r="K37" s="381"/>
      <c r="L37" s="381"/>
    </row>
    <row r="38" spans="1:12" ht="13.5" thickTop="1" x14ac:dyDescent="0.2">
      <c r="A38" s="877" t="str">
        <f>CONS.ENTR!B43</f>
        <v>Il Tesoriere</v>
      </c>
      <c r="B38" s="877"/>
      <c r="C38" s="877"/>
      <c r="D38" s="877"/>
      <c r="E38" s="294"/>
      <c r="F38" s="877" t="str">
        <f>CONS.ENTR!C43</f>
        <v>Il Presidente</v>
      </c>
      <c r="G38" s="877"/>
      <c r="H38" s="877"/>
      <c r="I38" s="877"/>
    </row>
    <row r="39" spans="1:12" x14ac:dyDescent="0.2">
      <c r="A39" s="813" t="str">
        <f>CONS.ENTR!B47</f>
        <v>(     )</v>
      </c>
      <c r="B39" s="813"/>
      <c r="C39" s="813"/>
      <c r="D39" s="813"/>
      <c r="E39" s="111"/>
      <c r="F39" s="813" t="str">
        <f>CONS.ENTR!C47</f>
        <v xml:space="preserve"> (      )</v>
      </c>
      <c r="G39" s="813"/>
      <c r="H39" s="813"/>
      <c r="I39" s="813"/>
    </row>
  </sheetData>
  <sheetProtection algorithmName="SHA-512" hashValue="S10Tq9ZCvimpAbUXPl5fkJ4P6X0FkrYgDVh+qmbjDoJ/OiY955dJgeR40ZwzpjJzlfDbbCb0W5hcOJadRokxlw==" saltValue="gq/m5UEHISB4qhMAmtMZUg==" spinCount="100000" sheet="1" objects="1" scenarios="1" selectLockedCells="1"/>
  <mergeCells count="12">
    <mergeCell ref="A39:D39"/>
    <mergeCell ref="F39:I39"/>
    <mergeCell ref="J12:L13"/>
    <mergeCell ref="J33:L34"/>
    <mergeCell ref="A38:D38"/>
    <mergeCell ref="F38:I38"/>
    <mergeCell ref="J14:L14"/>
    <mergeCell ref="A1:I2"/>
    <mergeCell ref="A4:I4"/>
    <mergeCell ref="A5:I5"/>
    <mergeCell ref="A7:D7"/>
    <mergeCell ref="F7:I7"/>
  </mergeCells>
  <phoneticPr fontId="0" type="noConversion"/>
  <conditionalFormatting sqref="C37">
    <cfRule type="cellIs" dxfId="4" priority="5" stopIfTrue="1" operator="notEqual">
      <formula>$H$37</formula>
    </cfRule>
  </conditionalFormatting>
  <conditionalFormatting sqref="H37">
    <cfRule type="cellIs" dxfId="3" priority="4" stopIfTrue="1" operator="notEqual">
      <formula>$C$37</formula>
    </cfRule>
  </conditionalFormatting>
  <conditionalFormatting sqref="J37">
    <cfRule type="cellIs" dxfId="2" priority="3" stopIfTrue="1" operator="notEqual">
      <formula>$C$37</formula>
    </cfRule>
  </conditionalFormatting>
  <conditionalFormatting sqref="I37">
    <cfRule type="cellIs" dxfId="1" priority="2" stopIfTrue="1" operator="notEqual">
      <formula>$D$37</formula>
    </cfRule>
  </conditionalFormatting>
  <conditionalFormatting sqref="D37">
    <cfRule type="cellIs" dxfId="0" priority="1" stopIfTrue="1" operator="notEqual">
      <formula>$I$37</formula>
    </cfRule>
  </conditionalFormatting>
  <pageMargins left="0.51181102362204722" right="0.39370078740157483" top="0.98425196850393704" bottom="0.19685039370078741" header="0.31496062992125984" footer="0.31496062992125984"/>
  <pageSetup paperSize="9" orientation="landscape" verticalDpi="0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1:K242"/>
  <sheetViews>
    <sheetView showZeros="0" workbookViewId="0">
      <pane ySplit="7" topLeftCell="A8" activePane="bottomLeft" state="frozen"/>
      <selection pane="bottomLeft" activeCell="B8" sqref="B8:F34"/>
    </sheetView>
  </sheetViews>
  <sheetFormatPr defaultRowHeight="12.75" x14ac:dyDescent="0.2"/>
  <cols>
    <col min="1" max="1" width="3.7109375" customWidth="1"/>
    <col min="2" max="2" width="43.85546875" customWidth="1"/>
    <col min="3" max="3" width="8.7109375" customWidth="1"/>
    <col min="4" max="4" width="4.7109375" customWidth="1"/>
    <col min="5" max="7" width="11.7109375" customWidth="1"/>
    <col min="8" max="8" width="9.85546875" hidden="1" customWidth="1"/>
    <col min="9" max="9" width="4.42578125" style="251" hidden="1" customWidth="1"/>
    <col min="10" max="10" width="10.7109375" style="251" hidden="1" customWidth="1"/>
    <col min="11" max="11" width="12.42578125" style="251" hidden="1" customWidth="1"/>
  </cols>
  <sheetData>
    <row r="1" spans="1:11" ht="15" customHeight="1" x14ac:dyDescent="0.2">
      <c r="A1" s="880" t="str">
        <f>BIL.PREV.!B1</f>
        <v xml:space="preserve">                                         A.V.I.S.   -  Associazione Volontari Italiani del Sangue</v>
      </c>
      <c r="B1" s="880"/>
      <c r="C1" s="880"/>
      <c r="D1" s="880"/>
      <c r="E1" s="880"/>
      <c r="F1" s="880"/>
      <c r="G1" s="880"/>
    </row>
    <row r="2" spans="1:11" ht="15" customHeight="1" x14ac:dyDescent="0.2"/>
    <row r="3" spans="1:11" ht="15" customHeight="1" x14ac:dyDescent="0.2"/>
    <row r="4" spans="1:11" ht="30" customHeight="1" x14ac:dyDescent="0.2">
      <c r="A4" s="881">
        <f>BIL.PREV.!A2</f>
        <v>0</v>
      </c>
      <c r="B4" s="881"/>
      <c r="C4" s="881"/>
      <c r="D4" s="881"/>
      <c r="E4" s="881"/>
      <c r="F4" s="881"/>
      <c r="G4" s="881"/>
    </row>
    <row r="5" spans="1:11" ht="15" customHeight="1" x14ac:dyDescent="0.25">
      <c r="A5" s="882" t="s">
        <v>274</v>
      </c>
      <c r="B5" s="882"/>
      <c r="C5" s="882"/>
      <c r="D5" s="882"/>
      <c r="E5" s="882"/>
      <c r="F5" s="882"/>
      <c r="G5" s="882"/>
    </row>
    <row r="6" spans="1:11" ht="15" customHeight="1" x14ac:dyDescent="0.2">
      <c r="E6" s="209" t="s">
        <v>244</v>
      </c>
      <c r="F6" s="162">
        <f>BIL.PREV.!K1</f>
        <v>2020</v>
      </c>
    </row>
    <row r="7" spans="1:11" ht="65.25" x14ac:dyDescent="0.2">
      <c r="A7" s="252" t="s">
        <v>109</v>
      </c>
      <c r="B7" s="249" t="s">
        <v>238</v>
      </c>
      <c r="C7" s="252" t="s">
        <v>268</v>
      </c>
      <c r="D7" s="252" t="s">
        <v>304</v>
      </c>
      <c r="E7" s="249" t="s">
        <v>270</v>
      </c>
      <c r="F7" s="249" t="s">
        <v>266</v>
      </c>
      <c r="G7" s="278" t="s">
        <v>269</v>
      </c>
      <c r="H7" s="256" t="s">
        <v>239</v>
      </c>
      <c r="I7" s="257" t="s">
        <v>210</v>
      </c>
      <c r="J7" s="258" t="s">
        <v>265</v>
      </c>
      <c r="K7" s="258" t="s">
        <v>267</v>
      </c>
    </row>
    <row r="8" spans="1:11" x14ac:dyDescent="0.2">
      <c r="A8" s="280">
        <v>1</v>
      </c>
      <c r="B8" s="250"/>
      <c r="C8" s="264"/>
      <c r="D8" s="250"/>
      <c r="E8" s="262"/>
      <c r="F8" s="262"/>
      <c r="G8" s="279">
        <f>E8-F8</f>
        <v>0</v>
      </c>
      <c r="H8" s="263">
        <f>SUM(E8:F8)</f>
        <v>0</v>
      </c>
      <c r="I8" s="257" t="s">
        <v>245</v>
      </c>
      <c r="J8" s="259">
        <f>SUMIFS(E$8:E$242,D$8:D$242,"sp10")</f>
        <v>0</v>
      </c>
      <c r="K8" s="259">
        <f>SUMIFS(G$8:G$242,D$8:D$242,"sp10")</f>
        <v>0</v>
      </c>
    </row>
    <row r="9" spans="1:11" x14ac:dyDescent="0.2">
      <c r="A9" s="280" t="str">
        <f t="shared" ref="A9:A40" si="0">IF(H9&gt;0.001,A8+1,"")</f>
        <v/>
      </c>
      <c r="B9" s="674"/>
      <c r="C9" s="675"/>
      <c r="D9" s="674"/>
      <c r="E9" s="676"/>
      <c r="F9" s="262"/>
      <c r="G9" s="279">
        <f t="shared" ref="G9:G72" si="1">E9-F9</f>
        <v>0</v>
      </c>
      <c r="H9" s="263">
        <f t="shared" ref="H9:H72" si="2">SUM(E9:F9)</f>
        <v>0</v>
      </c>
      <c r="I9" s="257" t="s">
        <v>246</v>
      </c>
      <c r="J9" s="259">
        <f>SUMIFS(E$8:E$242,D$8:D$242,"sp20")</f>
        <v>0</v>
      </c>
      <c r="K9" s="259">
        <f>SUMIFS(G$8:G$242,D$8:D$242,"sp20")</f>
        <v>0</v>
      </c>
    </row>
    <row r="10" spans="1:11" x14ac:dyDescent="0.2">
      <c r="A10" s="280" t="str">
        <f t="shared" si="0"/>
        <v/>
      </c>
      <c r="B10" s="674"/>
      <c r="C10" s="675"/>
      <c r="D10" s="674"/>
      <c r="E10" s="676"/>
      <c r="F10" s="262"/>
      <c r="G10" s="279">
        <f t="shared" si="1"/>
        <v>0</v>
      </c>
      <c r="H10" s="263">
        <f t="shared" si="2"/>
        <v>0</v>
      </c>
      <c r="I10" s="257" t="s">
        <v>247</v>
      </c>
      <c r="J10" s="259">
        <f>SUMIFS(E$8:E$242,D$8:D$242,"sp30")</f>
        <v>0</v>
      </c>
      <c r="K10" s="259">
        <f>SUMIFS(G$8:G$242,D$8:D$242,"sp30")</f>
        <v>0</v>
      </c>
    </row>
    <row r="11" spans="1:11" x14ac:dyDescent="0.2">
      <c r="A11" s="280" t="str">
        <f t="shared" si="0"/>
        <v/>
      </c>
      <c r="B11" s="674"/>
      <c r="C11" s="675"/>
      <c r="D11" s="674"/>
      <c r="E11" s="676"/>
      <c r="F11" s="262"/>
      <c r="G11" s="279">
        <f t="shared" si="1"/>
        <v>0</v>
      </c>
      <c r="H11" s="263">
        <f t="shared" si="2"/>
        <v>0</v>
      </c>
      <c r="I11" s="257" t="s">
        <v>248</v>
      </c>
      <c r="J11" s="259">
        <f>SUMIFS(E$8:E$242,D$8:D$242,"sp40")</f>
        <v>0</v>
      </c>
      <c r="K11" s="259">
        <f>SUMIFS(G$8:G$242,D$8:D$242,"sp40")</f>
        <v>0</v>
      </c>
    </row>
    <row r="12" spans="1:11" x14ac:dyDescent="0.2">
      <c r="A12" s="280" t="str">
        <f t="shared" si="0"/>
        <v/>
      </c>
      <c r="B12" s="674"/>
      <c r="C12" s="675"/>
      <c r="D12" s="674"/>
      <c r="E12" s="676"/>
      <c r="F12" s="262"/>
      <c r="G12" s="279">
        <f t="shared" si="1"/>
        <v>0</v>
      </c>
      <c r="H12" s="263">
        <f t="shared" si="2"/>
        <v>0</v>
      </c>
      <c r="I12" s="260" t="s">
        <v>275</v>
      </c>
      <c r="J12" s="259">
        <f>SUMIFS(E$8:E$242,D$8:D$242,"sp50")</f>
        <v>0</v>
      </c>
      <c r="K12" s="259">
        <f>SUMIFS(G$8:G$242,D$8:D$242,"sp50")</f>
        <v>0</v>
      </c>
    </row>
    <row r="13" spans="1:11" x14ac:dyDescent="0.2">
      <c r="A13" s="280" t="str">
        <f t="shared" si="0"/>
        <v/>
      </c>
      <c r="B13" s="250"/>
      <c r="C13" s="264"/>
      <c r="D13" s="250"/>
      <c r="E13" s="262"/>
      <c r="F13" s="262"/>
      <c r="G13" s="279">
        <f t="shared" si="1"/>
        <v>0</v>
      </c>
      <c r="H13" s="263">
        <f t="shared" si="2"/>
        <v>0</v>
      </c>
      <c r="I13" s="261"/>
      <c r="J13" s="261"/>
      <c r="K13" s="261"/>
    </row>
    <row r="14" spans="1:11" x14ac:dyDescent="0.2">
      <c r="A14" s="280" t="str">
        <f t="shared" si="0"/>
        <v/>
      </c>
      <c r="B14" s="674"/>
      <c r="C14" s="675"/>
      <c r="D14" s="674"/>
      <c r="E14" s="676"/>
      <c r="F14" s="262"/>
      <c r="G14" s="279">
        <f t="shared" si="1"/>
        <v>0</v>
      </c>
      <c r="H14" s="263">
        <f t="shared" si="2"/>
        <v>0</v>
      </c>
      <c r="I14" s="261"/>
      <c r="J14" s="261"/>
      <c r="K14" s="261"/>
    </row>
    <row r="15" spans="1:11" x14ac:dyDescent="0.2">
      <c r="A15" s="280" t="str">
        <f t="shared" si="0"/>
        <v/>
      </c>
      <c r="B15" s="674"/>
      <c r="C15" s="675"/>
      <c r="D15" s="674"/>
      <c r="E15" s="676"/>
      <c r="F15" s="262"/>
      <c r="G15" s="279">
        <f t="shared" si="1"/>
        <v>0</v>
      </c>
      <c r="H15" s="263">
        <f t="shared" si="2"/>
        <v>0</v>
      </c>
      <c r="I15" s="261"/>
      <c r="J15" s="261"/>
      <c r="K15" s="261"/>
    </row>
    <row r="16" spans="1:11" x14ac:dyDescent="0.2">
      <c r="A16" s="280" t="str">
        <f t="shared" si="0"/>
        <v/>
      </c>
      <c r="B16" s="674"/>
      <c r="C16" s="675"/>
      <c r="D16" s="674"/>
      <c r="E16" s="676"/>
      <c r="F16" s="262"/>
      <c r="G16" s="279">
        <f t="shared" si="1"/>
        <v>0</v>
      </c>
      <c r="H16" s="263">
        <f t="shared" si="2"/>
        <v>0</v>
      </c>
      <c r="I16" s="261"/>
      <c r="J16" s="261"/>
      <c r="K16" s="261"/>
    </row>
    <row r="17" spans="1:11" x14ac:dyDescent="0.2">
      <c r="A17" s="280" t="str">
        <f t="shared" si="0"/>
        <v/>
      </c>
      <c r="B17" s="674"/>
      <c r="C17" s="675"/>
      <c r="D17" s="674"/>
      <c r="E17" s="676"/>
      <c r="F17" s="262"/>
      <c r="G17" s="279">
        <f t="shared" si="1"/>
        <v>0</v>
      </c>
      <c r="H17" s="263">
        <f t="shared" si="2"/>
        <v>0</v>
      </c>
      <c r="I17" s="261"/>
      <c r="J17" s="261"/>
      <c r="K17" s="261"/>
    </row>
    <row r="18" spans="1:11" x14ac:dyDescent="0.2">
      <c r="A18" s="280" t="str">
        <f t="shared" si="0"/>
        <v/>
      </c>
      <c r="B18" s="674"/>
      <c r="C18" s="675"/>
      <c r="D18" s="674"/>
      <c r="E18" s="676"/>
      <c r="F18" s="262"/>
      <c r="G18" s="279">
        <f t="shared" si="1"/>
        <v>0</v>
      </c>
      <c r="H18" s="263">
        <f t="shared" si="2"/>
        <v>0</v>
      </c>
      <c r="I18" s="261"/>
      <c r="J18" s="261"/>
      <c r="K18" s="261"/>
    </row>
    <row r="19" spans="1:11" x14ac:dyDescent="0.2">
      <c r="A19" s="280" t="str">
        <f t="shared" si="0"/>
        <v/>
      </c>
      <c r="B19" s="674"/>
      <c r="C19" s="675"/>
      <c r="D19" s="674"/>
      <c r="E19" s="676"/>
      <c r="F19" s="262"/>
      <c r="G19" s="279">
        <f t="shared" si="1"/>
        <v>0</v>
      </c>
      <c r="H19" s="263">
        <f t="shared" si="2"/>
        <v>0</v>
      </c>
      <c r="I19" s="261"/>
      <c r="J19" s="261"/>
      <c r="K19" s="261"/>
    </row>
    <row r="20" spans="1:11" x14ac:dyDescent="0.2">
      <c r="A20" s="280" t="str">
        <f t="shared" si="0"/>
        <v/>
      </c>
      <c r="B20" s="674"/>
      <c r="C20" s="675"/>
      <c r="D20" s="674"/>
      <c r="E20" s="676"/>
      <c r="F20" s="262"/>
      <c r="G20" s="279">
        <f t="shared" si="1"/>
        <v>0</v>
      </c>
      <c r="H20" s="263">
        <f t="shared" si="2"/>
        <v>0</v>
      </c>
      <c r="I20" s="261"/>
      <c r="J20" s="261"/>
      <c r="K20" s="261"/>
    </row>
    <row r="21" spans="1:11" x14ac:dyDescent="0.2">
      <c r="A21" s="280" t="str">
        <f t="shared" si="0"/>
        <v/>
      </c>
      <c r="B21" s="674"/>
      <c r="C21" s="675"/>
      <c r="D21" s="674"/>
      <c r="E21" s="676"/>
      <c r="F21" s="262"/>
      <c r="G21" s="279">
        <f t="shared" si="1"/>
        <v>0</v>
      </c>
      <c r="H21" s="263">
        <f t="shared" si="2"/>
        <v>0</v>
      </c>
      <c r="I21" s="261"/>
      <c r="J21" s="261"/>
      <c r="K21" s="261"/>
    </row>
    <row r="22" spans="1:11" x14ac:dyDescent="0.2">
      <c r="A22" s="280" t="str">
        <f t="shared" si="0"/>
        <v/>
      </c>
      <c r="B22" s="674"/>
      <c r="C22" s="675"/>
      <c r="D22" s="674"/>
      <c r="E22" s="676"/>
      <c r="F22" s="262"/>
      <c r="G22" s="279">
        <f t="shared" si="1"/>
        <v>0</v>
      </c>
      <c r="H22" s="263">
        <f t="shared" si="2"/>
        <v>0</v>
      </c>
      <c r="I22" s="261"/>
      <c r="J22" s="261"/>
      <c r="K22" s="261"/>
    </row>
    <row r="23" spans="1:11" x14ac:dyDescent="0.2">
      <c r="A23" s="280" t="str">
        <f t="shared" si="0"/>
        <v/>
      </c>
      <c r="B23" s="674"/>
      <c r="C23" s="675"/>
      <c r="D23" s="674"/>
      <c r="E23" s="676"/>
      <c r="F23" s="262"/>
      <c r="G23" s="279">
        <f t="shared" si="1"/>
        <v>0</v>
      </c>
      <c r="H23" s="263">
        <f t="shared" si="2"/>
        <v>0</v>
      </c>
      <c r="I23" s="261"/>
      <c r="J23" s="261"/>
      <c r="K23" s="261"/>
    </row>
    <row r="24" spans="1:11" x14ac:dyDescent="0.2">
      <c r="A24" s="280" t="str">
        <f t="shared" si="0"/>
        <v/>
      </c>
      <c r="B24" s="674"/>
      <c r="C24" s="675"/>
      <c r="D24" s="674"/>
      <c r="E24" s="676"/>
      <c r="F24" s="262"/>
      <c r="G24" s="279">
        <f t="shared" si="1"/>
        <v>0</v>
      </c>
      <c r="H24" s="263">
        <f t="shared" si="2"/>
        <v>0</v>
      </c>
      <c r="I24" s="261"/>
      <c r="J24" s="261"/>
      <c r="K24" s="261"/>
    </row>
    <row r="25" spans="1:11" x14ac:dyDescent="0.2">
      <c r="A25" s="280" t="str">
        <f t="shared" si="0"/>
        <v/>
      </c>
      <c r="B25" s="674"/>
      <c r="C25" s="675"/>
      <c r="D25" s="674"/>
      <c r="E25" s="676"/>
      <c r="F25" s="262"/>
      <c r="G25" s="279">
        <f t="shared" si="1"/>
        <v>0</v>
      </c>
      <c r="H25" s="263">
        <f t="shared" si="2"/>
        <v>0</v>
      </c>
      <c r="I25" s="261"/>
      <c r="J25" s="261"/>
      <c r="K25" s="261"/>
    </row>
    <row r="26" spans="1:11" x14ac:dyDescent="0.2">
      <c r="A26" s="280" t="str">
        <f t="shared" si="0"/>
        <v/>
      </c>
      <c r="B26" s="674"/>
      <c r="C26" s="675"/>
      <c r="D26" s="674"/>
      <c r="E26" s="676"/>
      <c r="F26" s="262"/>
      <c r="G26" s="279">
        <f t="shared" si="1"/>
        <v>0</v>
      </c>
      <c r="H26" s="263">
        <f t="shared" si="2"/>
        <v>0</v>
      </c>
      <c r="I26" s="261"/>
      <c r="J26" s="261"/>
      <c r="K26" s="261"/>
    </row>
    <row r="27" spans="1:11" x14ac:dyDescent="0.2">
      <c r="A27" s="280" t="str">
        <f t="shared" si="0"/>
        <v/>
      </c>
      <c r="B27" s="674"/>
      <c r="C27" s="675"/>
      <c r="D27" s="674"/>
      <c r="E27" s="676"/>
      <c r="F27" s="262"/>
      <c r="G27" s="279">
        <f t="shared" si="1"/>
        <v>0</v>
      </c>
      <c r="H27" s="263">
        <f t="shared" si="2"/>
        <v>0</v>
      </c>
      <c r="I27" s="261"/>
      <c r="J27" s="261"/>
      <c r="K27" s="261"/>
    </row>
    <row r="28" spans="1:11" x14ac:dyDescent="0.2">
      <c r="A28" s="280" t="str">
        <f t="shared" si="0"/>
        <v/>
      </c>
      <c r="B28" s="674"/>
      <c r="C28" s="675"/>
      <c r="D28" s="674"/>
      <c r="E28" s="676"/>
      <c r="F28" s="262"/>
      <c r="G28" s="279">
        <f t="shared" si="1"/>
        <v>0</v>
      </c>
      <c r="H28" s="263">
        <f t="shared" si="2"/>
        <v>0</v>
      </c>
      <c r="I28" s="261"/>
      <c r="J28" s="261"/>
      <c r="K28" s="261"/>
    </row>
    <row r="29" spans="1:11" x14ac:dyDescent="0.2">
      <c r="A29" s="280" t="str">
        <f t="shared" si="0"/>
        <v/>
      </c>
      <c r="B29" s="250"/>
      <c r="C29" s="264"/>
      <c r="D29" s="250"/>
      <c r="E29" s="262"/>
      <c r="F29" s="262"/>
      <c r="G29" s="279">
        <f t="shared" si="1"/>
        <v>0</v>
      </c>
      <c r="H29" s="263">
        <f t="shared" si="2"/>
        <v>0</v>
      </c>
      <c r="I29" s="261"/>
      <c r="J29" s="261"/>
      <c r="K29" s="261"/>
    </row>
    <row r="30" spans="1:11" x14ac:dyDescent="0.2">
      <c r="A30" s="280" t="str">
        <f t="shared" si="0"/>
        <v/>
      </c>
      <c r="B30" s="250"/>
      <c r="C30" s="264"/>
      <c r="D30" s="250"/>
      <c r="E30" s="262"/>
      <c r="F30" s="262"/>
      <c r="G30" s="279">
        <f t="shared" si="1"/>
        <v>0</v>
      </c>
      <c r="H30" s="263">
        <f t="shared" si="2"/>
        <v>0</v>
      </c>
      <c r="I30" s="261"/>
      <c r="J30" s="261"/>
      <c r="K30" s="261"/>
    </row>
    <row r="31" spans="1:11" x14ac:dyDescent="0.2">
      <c r="A31" s="280" t="str">
        <f t="shared" si="0"/>
        <v/>
      </c>
      <c r="B31" s="250"/>
      <c r="C31" s="264"/>
      <c r="D31" s="250"/>
      <c r="E31" s="262"/>
      <c r="F31" s="262"/>
      <c r="G31" s="279">
        <f t="shared" si="1"/>
        <v>0</v>
      </c>
      <c r="H31" s="263">
        <f t="shared" si="2"/>
        <v>0</v>
      </c>
      <c r="I31" s="261"/>
      <c r="J31" s="261"/>
      <c r="K31" s="261"/>
    </row>
    <row r="32" spans="1:11" x14ac:dyDescent="0.2">
      <c r="A32" s="280" t="str">
        <f t="shared" si="0"/>
        <v/>
      </c>
      <c r="B32" s="250"/>
      <c r="C32" s="264"/>
      <c r="D32" s="250"/>
      <c r="E32" s="262"/>
      <c r="F32" s="262"/>
      <c r="G32" s="279">
        <f t="shared" si="1"/>
        <v>0</v>
      </c>
      <c r="H32" s="263">
        <f t="shared" si="2"/>
        <v>0</v>
      </c>
      <c r="I32" s="261"/>
      <c r="J32" s="261"/>
      <c r="K32" s="261"/>
    </row>
    <row r="33" spans="1:11" x14ac:dyDescent="0.2">
      <c r="A33" s="280" t="str">
        <f t="shared" si="0"/>
        <v/>
      </c>
      <c r="B33" s="674"/>
      <c r="C33" s="675"/>
      <c r="D33" s="674"/>
      <c r="E33" s="676"/>
      <c r="F33" s="262"/>
      <c r="G33" s="279">
        <f t="shared" si="1"/>
        <v>0</v>
      </c>
      <c r="H33" s="263">
        <f t="shared" si="2"/>
        <v>0</v>
      </c>
      <c r="I33" s="261"/>
      <c r="J33" s="261"/>
      <c r="K33" s="261"/>
    </row>
    <row r="34" spans="1:11" x14ac:dyDescent="0.2">
      <c r="A34" s="280" t="str">
        <f t="shared" si="0"/>
        <v/>
      </c>
      <c r="B34" s="250"/>
      <c r="C34" s="264"/>
      <c r="D34" s="250"/>
      <c r="E34" s="262"/>
      <c r="F34" s="262"/>
      <c r="G34" s="279">
        <f t="shared" si="1"/>
        <v>0</v>
      </c>
      <c r="H34" s="263">
        <f t="shared" si="2"/>
        <v>0</v>
      </c>
      <c r="I34" s="261"/>
      <c r="J34" s="261"/>
      <c r="K34" s="261"/>
    </row>
    <row r="35" spans="1:11" x14ac:dyDescent="0.2">
      <c r="A35" s="280" t="str">
        <f t="shared" si="0"/>
        <v/>
      </c>
      <c r="B35" s="250"/>
      <c r="C35" s="264"/>
      <c r="D35" s="250"/>
      <c r="E35" s="262"/>
      <c r="F35" s="262"/>
      <c r="G35" s="279">
        <f t="shared" si="1"/>
        <v>0</v>
      </c>
      <c r="H35" s="263">
        <f t="shared" si="2"/>
        <v>0</v>
      </c>
      <c r="I35" s="261"/>
      <c r="J35" s="261"/>
      <c r="K35" s="261"/>
    </row>
    <row r="36" spans="1:11" x14ac:dyDescent="0.2">
      <c r="A36" s="280" t="str">
        <f t="shared" si="0"/>
        <v/>
      </c>
      <c r="B36" s="250"/>
      <c r="C36" s="264"/>
      <c r="D36" s="250"/>
      <c r="E36" s="262"/>
      <c r="F36" s="262"/>
      <c r="G36" s="279">
        <f t="shared" si="1"/>
        <v>0</v>
      </c>
      <c r="H36" s="263">
        <f t="shared" si="2"/>
        <v>0</v>
      </c>
      <c r="I36" s="261"/>
      <c r="J36" s="261"/>
      <c r="K36" s="261"/>
    </row>
    <row r="37" spans="1:11" x14ac:dyDescent="0.2">
      <c r="A37" s="280" t="str">
        <f t="shared" si="0"/>
        <v/>
      </c>
      <c r="B37" s="250"/>
      <c r="C37" s="264"/>
      <c r="D37" s="250"/>
      <c r="E37" s="262"/>
      <c r="F37" s="262"/>
      <c r="G37" s="279">
        <f t="shared" si="1"/>
        <v>0</v>
      </c>
      <c r="H37" s="263">
        <f t="shared" si="2"/>
        <v>0</v>
      </c>
      <c r="I37" s="261"/>
      <c r="J37" s="261"/>
      <c r="K37" s="261"/>
    </row>
    <row r="38" spans="1:11" x14ac:dyDescent="0.2">
      <c r="A38" s="280" t="str">
        <f t="shared" si="0"/>
        <v/>
      </c>
      <c r="B38" s="250"/>
      <c r="C38" s="264"/>
      <c r="D38" s="250"/>
      <c r="E38" s="262"/>
      <c r="F38" s="262"/>
      <c r="G38" s="279">
        <f t="shared" si="1"/>
        <v>0</v>
      </c>
      <c r="H38" s="263">
        <f t="shared" si="2"/>
        <v>0</v>
      </c>
      <c r="I38" s="261"/>
      <c r="J38" s="261"/>
      <c r="K38" s="261"/>
    </row>
    <row r="39" spans="1:11" x14ac:dyDescent="0.2">
      <c r="A39" s="280" t="str">
        <f t="shared" si="0"/>
        <v/>
      </c>
      <c r="B39" s="250"/>
      <c r="C39" s="264"/>
      <c r="D39" s="250"/>
      <c r="E39" s="262"/>
      <c r="F39" s="262"/>
      <c r="G39" s="279">
        <f t="shared" si="1"/>
        <v>0</v>
      </c>
      <c r="H39" s="263">
        <f t="shared" si="2"/>
        <v>0</v>
      </c>
      <c r="I39" s="261"/>
      <c r="J39" s="261"/>
      <c r="K39" s="261"/>
    </row>
    <row r="40" spans="1:11" x14ac:dyDescent="0.2">
      <c r="A40" s="280" t="str">
        <f t="shared" si="0"/>
        <v/>
      </c>
      <c r="B40" s="250"/>
      <c r="C40" s="264"/>
      <c r="D40" s="250"/>
      <c r="E40" s="262"/>
      <c r="F40" s="262"/>
      <c r="G40" s="279">
        <f t="shared" si="1"/>
        <v>0</v>
      </c>
      <c r="H40" s="263">
        <f t="shared" si="2"/>
        <v>0</v>
      </c>
      <c r="I40" s="261"/>
      <c r="J40" s="261"/>
      <c r="K40" s="261"/>
    </row>
    <row r="41" spans="1:11" x14ac:dyDescent="0.2">
      <c r="A41" s="280" t="str">
        <f t="shared" ref="A41:A72" si="3">IF(H41&gt;0.001,A40+1,"")</f>
        <v/>
      </c>
      <c r="B41" s="250"/>
      <c r="C41" s="264"/>
      <c r="D41" s="250"/>
      <c r="E41" s="262"/>
      <c r="F41" s="262"/>
      <c r="G41" s="279">
        <f t="shared" si="1"/>
        <v>0</v>
      </c>
      <c r="H41" s="263">
        <f t="shared" si="2"/>
        <v>0</v>
      </c>
      <c r="I41" s="261"/>
      <c r="J41" s="261"/>
      <c r="K41" s="261"/>
    </row>
    <row r="42" spans="1:11" x14ac:dyDescent="0.2">
      <c r="A42" s="280" t="str">
        <f t="shared" si="3"/>
        <v/>
      </c>
      <c r="B42" s="250"/>
      <c r="C42" s="264"/>
      <c r="D42" s="250"/>
      <c r="E42" s="262"/>
      <c r="F42" s="262"/>
      <c r="G42" s="279">
        <f t="shared" si="1"/>
        <v>0</v>
      </c>
      <c r="H42" s="263">
        <f t="shared" si="2"/>
        <v>0</v>
      </c>
      <c r="I42" s="261"/>
      <c r="J42" s="261"/>
      <c r="K42" s="261"/>
    </row>
    <row r="43" spans="1:11" x14ac:dyDescent="0.2">
      <c r="A43" s="280" t="str">
        <f t="shared" si="3"/>
        <v/>
      </c>
      <c r="B43" s="250"/>
      <c r="C43" s="264"/>
      <c r="D43" s="250"/>
      <c r="E43" s="262"/>
      <c r="F43" s="262"/>
      <c r="G43" s="279">
        <f t="shared" si="1"/>
        <v>0</v>
      </c>
      <c r="H43" s="263">
        <f t="shared" si="2"/>
        <v>0</v>
      </c>
      <c r="I43" s="261"/>
      <c r="J43" s="261"/>
      <c r="K43" s="261"/>
    </row>
    <row r="44" spans="1:11" x14ac:dyDescent="0.2">
      <c r="A44" s="280" t="str">
        <f t="shared" si="3"/>
        <v/>
      </c>
      <c r="B44" s="250"/>
      <c r="C44" s="264"/>
      <c r="D44" s="250"/>
      <c r="E44" s="262"/>
      <c r="F44" s="262"/>
      <c r="G44" s="279">
        <f t="shared" si="1"/>
        <v>0</v>
      </c>
      <c r="H44" s="263">
        <f t="shared" si="2"/>
        <v>0</v>
      </c>
      <c r="I44" s="261"/>
      <c r="J44" s="261"/>
      <c r="K44" s="261"/>
    </row>
    <row r="45" spans="1:11" x14ac:dyDescent="0.2">
      <c r="A45" s="280" t="str">
        <f t="shared" si="3"/>
        <v/>
      </c>
      <c r="B45" s="250"/>
      <c r="C45" s="264"/>
      <c r="D45" s="250"/>
      <c r="E45" s="262"/>
      <c r="F45" s="262"/>
      <c r="G45" s="279">
        <f t="shared" si="1"/>
        <v>0</v>
      </c>
      <c r="H45" s="263">
        <f t="shared" si="2"/>
        <v>0</v>
      </c>
      <c r="I45" s="261"/>
      <c r="J45" s="261"/>
      <c r="K45" s="261"/>
    </row>
    <row r="46" spans="1:11" x14ac:dyDescent="0.2">
      <c r="A46" s="280" t="str">
        <f t="shared" si="3"/>
        <v/>
      </c>
      <c r="B46" s="250"/>
      <c r="C46" s="264"/>
      <c r="D46" s="250"/>
      <c r="E46" s="262"/>
      <c r="F46" s="262"/>
      <c r="G46" s="279">
        <f t="shared" si="1"/>
        <v>0</v>
      </c>
      <c r="H46" s="263">
        <f t="shared" si="2"/>
        <v>0</v>
      </c>
      <c r="I46" s="261"/>
      <c r="J46" s="261"/>
      <c r="K46" s="261"/>
    </row>
    <row r="47" spans="1:11" x14ac:dyDescent="0.2">
      <c r="A47" s="280" t="str">
        <f t="shared" si="3"/>
        <v/>
      </c>
      <c r="B47" s="250"/>
      <c r="C47" s="264"/>
      <c r="D47" s="250"/>
      <c r="E47" s="262"/>
      <c r="F47" s="262"/>
      <c r="G47" s="279">
        <f t="shared" si="1"/>
        <v>0</v>
      </c>
      <c r="H47" s="263">
        <f t="shared" si="2"/>
        <v>0</v>
      </c>
      <c r="I47" s="261"/>
      <c r="J47" s="261"/>
      <c r="K47" s="261"/>
    </row>
    <row r="48" spans="1:11" x14ac:dyDescent="0.2">
      <c r="A48" s="280" t="str">
        <f t="shared" si="3"/>
        <v/>
      </c>
      <c r="B48" s="250"/>
      <c r="C48" s="264"/>
      <c r="D48" s="250"/>
      <c r="E48" s="262"/>
      <c r="F48" s="262"/>
      <c r="G48" s="279">
        <f t="shared" si="1"/>
        <v>0</v>
      </c>
      <c r="H48" s="263">
        <f t="shared" si="2"/>
        <v>0</v>
      </c>
      <c r="I48" s="261"/>
      <c r="J48" s="261"/>
      <c r="K48" s="261"/>
    </row>
    <row r="49" spans="1:11" x14ac:dyDescent="0.2">
      <c r="A49" s="280" t="str">
        <f t="shared" si="3"/>
        <v/>
      </c>
      <c r="B49" s="250"/>
      <c r="C49" s="264"/>
      <c r="D49" s="250"/>
      <c r="E49" s="262"/>
      <c r="F49" s="262"/>
      <c r="G49" s="279">
        <f t="shared" si="1"/>
        <v>0</v>
      </c>
      <c r="H49" s="263">
        <f t="shared" si="2"/>
        <v>0</v>
      </c>
      <c r="I49" s="261"/>
      <c r="J49" s="261"/>
      <c r="K49" s="261"/>
    </row>
    <row r="50" spans="1:11" x14ac:dyDescent="0.2">
      <c r="A50" s="280" t="str">
        <f t="shared" si="3"/>
        <v/>
      </c>
      <c r="B50" s="250"/>
      <c r="C50" s="264"/>
      <c r="D50" s="250"/>
      <c r="E50" s="262"/>
      <c r="F50" s="262"/>
      <c r="G50" s="279">
        <f t="shared" si="1"/>
        <v>0</v>
      </c>
      <c r="H50" s="263">
        <f t="shared" si="2"/>
        <v>0</v>
      </c>
      <c r="I50" s="261"/>
      <c r="J50" s="261"/>
      <c r="K50" s="261"/>
    </row>
    <row r="51" spans="1:11" x14ac:dyDescent="0.2">
      <c r="A51" s="280" t="str">
        <f t="shared" si="3"/>
        <v/>
      </c>
      <c r="B51" s="250"/>
      <c r="C51" s="264"/>
      <c r="D51" s="250"/>
      <c r="E51" s="262"/>
      <c r="F51" s="262"/>
      <c r="G51" s="279">
        <f t="shared" si="1"/>
        <v>0</v>
      </c>
      <c r="H51" s="263">
        <f t="shared" si="2"/>
        <v>0</v>
      </c>
      <c r="I51" s="261"/>
      <c r="J51" s="261"/>
      <c r="K51" s="261"/>
    </row>
    <row r="52" spans="1:11" x14ac:dyDescent="0.2">
      <c r="A52" s="280" t="str">
        <f t="shared" si="3"/>
        <v/>
      </c>
      <c r="B52" s="250"/>
      <c r="C52" s="264"/>
      <c r="D52" s="250"/>
      <c r="E52" s="262"/>
      <c r="F52" s="262"/>
      <c r="G52" s="279">
        <f t="shared" si="1"/>
        <v>0</v>
      </c>
      <c r="H52" s="263">
        <f t="shared" si="2"/>
        <v>0</v>
      </c>
      <c r="I52" s="261"/>
      <c r="J52" s="261"/>
      <c r="K52" s="261"/>
    </row>
    <row r="53" spans="1:11" x14ac:dyDescent="0.2">
      <c r="A53" s="280" t="str">
        <f t="shared" si="3"/>
        <v/>
      </c>
      <c r="B53" s="250"/>
      <c r="C53" s="264"/>
      <c r="D53" s="250"/>
      <c r="E53" s="262"/>
      <c r="F53" s="262"/>
      <c r="G53" s="279">
        <f t="shared" si="1"/>
        <v>0</v>
      </c>
      <c r="H53" s="263">
        <f t="shared" si="2"/>
        <v>0</v>
      </c>
      <c r="I53" s="261"/>
      <c r="J53" s="261"/>
      <c r="K53" s="261"/>
    </row>
    <row r="54" spans="1:11" x14ac:dyDescent="0.2">
      <c r="A54" s="280" t="str">
        <f t="shared" si="3"/>
        <v/>
      </c>
      <c r="B54" s="250"/>
      <c r="C54" s="264"/>
      <c r="D54" s="250"/>
      <c r="E54" s="262"/>
      <c r="F54" s="262"/>
      <c r="G54" s="279">
        <f t="shared" si="1"/>
        <v>0</v>
      </c>
      <c r="H54" s="263">
        <f t="shared" si="2"/>
        <v>0</v>
      </c>
      <c r="I54" s="261"/>
      <c r="J54" s="261"/>
      <c r="K54" s="261"/>
    </row>
    <row r="55" spans="1:11" x14ac:dyDescent="0.2">
      <c r="A55" s="280" t="str">
        <f t="shared" si="3"/>
        <v/>
      </c>
      <c r="B55" s="250"/>
      <c r="C55" s="264"/>
      <c r="D55" s="250"/>
      <c r="E55" s="262"/>
      <c r="F55" s="262"/>
      <c r="G55" s="279">
        <f t="shared" si="1"/>
        <v>0</v>
      </c>
      <c r="H55" s="263">
        <f t="shared" si="2"/>
        <v>0</v>
      </c>
      <c r="I55" s="261"/>
      <c r="J55" s="261"/>
      <c r="K55" s="261"/>
    </row>
    <row r="56" spans="1:11" x14ac:dyDescent="0.2">
      <c r="A56" s="280" t="str">
        <f t="shared" si="3"/>
        <v/>
      </c>
      <c r="B56" s="250"/>
      <c r="C56" s="264"/>
      <c r="D56" s="250"/>
      <c r="E56" s="262"/>
      <c r="F56" s="262"/>
      <c r="G56" s="279">
        <f t="shared" si="1"/>
        <v>0</v>
      </c>
      <c r="H56" s="263">
        <f t="shared" si="2"/>
        <v>0</v>
      </c>
      <c r="I56" s="261"/>
      <c r="J56" s="261"/>
      <c r="K56" s="261"/>
    </row>
    <row r="57" spans="1:11" x14ac:dyDescent="0.2">
      <c r="A57" s="280" t="str">
        <f t="shared" si="3"/>
        <v/>
      </c>
      <c r="B57" s="250"/>
      <c r="C57" s="264"/>
      <c r="D57" s="250"/>
      <c r="E57" s="262"/>
      <c r="F57" s="262"/>
      <c r="G57" s="279">
        <f t="shared" si="1"/>
        <v>0</v>
      </c>
      <c r="H57" s="263">
        <f t="shared" si="2"/>
        <v>0</v>
      </c>
      <c r="I57" s="261"/>
      <c r="J57" s="261"/>
      <c r="K57" s="261"/>
    </row>
    <row r="58" spans="1:11" x14ac:dyDescent="0.2">
      <c r="A58" s="280" t="str">
        <f t="shared" si="3"/>
        <v/>
      </c>
      <c r="B58" s="250"/>
      <c r="C58" s="264"/>
      <c r="D58" s="250"/>
      <c r="E58" s="262"/>
      <c r="F58" s="262"/>
      <c r="G58" s="279">
        <f t="shared" si="1"/>
        <v>0</v>
      </c>
      <c r="H58" s="263">
        <f t="shared" si="2"/>
        <v>0</v>
      </c>
      <c r="I58" s="261"/>
      <c r="J58" s="261"/>
      <c r="K58" s="261"/>
    </row>
    <row r="59" spans="1:11" x14ac:dyDescent="0.2">
      <c r="A59" s="280" t="str">
        <f t="shared" si="3"/>
        <v/>
      </c>
      <c r="B59" s="250"/>
      <c r="C59" s="264"/>
      <c r="D59" s="250"/>
      <c r="E59" s="262"/>
      <c r="F59" s="262"/>
      <c r="G59" s="279">
        <f t="shared" si="1"/>
        <v>0</v>
      </c>
      <c r="H59" s="263">
        <f t="shared" si="2"/>
        <v>0</v>
      </c>
      <c r="I59" s="261"/>
      <c r="J59" s="261"/>
      <c r="K59" s="261"/>
    </row>
    <row r="60" spans="1:11" x14ac:dyDescent="0.2">
      <c r="A60" s="280" t="str">
        <f t="shared" si="3"/>
        <v/>
      </c>
      <c r="B60" s="250"/>
      <c r="C60" s="264"/>
      <c r="D60" s="250"/>
      <c r="E60" s="262"/>
      <c r="F60" s="262"/>
      <c r="G60" s="279">
        <f t="shared" si="1"/>
        <v>0</v>
      </c>
      <c r="H60" s="263">
        <f t="shared" si="2"/>
        <v>0</v>
      </c>
      <c r="I60" s="261"/>
      <c r="J60" s="261"/>
      <c r="K60" s="261"/>
    </row>
    <row r="61" spans="1:11" x14ac:dyDescent="0.2">
      <c r="A61" s="280" t="str">
        <f t="shared" si="3"/>
        <v/>
      </c>
      <c r="B61" s="250"/>
      <c r="C61" s="264"/>
      <c r="D61" s="250"/>
      <c r="E61" s="262"/>
      <c r="F61" s="262"/>
      <c r="G61" s="279">
        <f t="shared" si="1"/>
        <v>0</v>
      </c>
      <c r="H61" s="263">
        <f t="shared" si="2"/>
        <v>0</v>
      </c>
      <c r="I61" s="261"/>
      <c r="J61" s="261"/>
      <c r="K61" s="261"/>
    </row>
    <row r="62" spans="1:11" x14ac:dyDescent="0.2">
      <c r="A62" s="280" t="str">
        <f t="shared" si="3"/>
        <v/>
      </c>
      <c r="B62" s="250"/>
      <c r="C62" s="264"/>
      <c r="D62" s="250"/>
      <c r="E62" s="262"/>
      <c r="F62" s="262"/>
      <c r="G62" s="279">
        <f t="shared" si="1"/>
        <v>0</v>
      </c>
      <c r="H62" s="263">
        <f t="shared" si="2"/>
        <v>0</v>
      </c>
      <c r="I62" s="261"/>
      <c r="J62" s="261"/>
      <c r="K62" s="261"/>
    </row>
    <row r="63" spans="1:11" x14ac:dyDescent="0.2">
      <c r="A63" s="280" t="str">
        <f t="shared" si="3"/>
        <v/>
      </c>
      <c r="B63" s="250"/>
      <c r="C63" s="264"/>
      <c r="D63" s="250"/>
      <c r="E63" s="262"/>
      <c r="F63" s="262"/>
      <c r="G63" s="279">
        <f t="shared" si="1"/>
        <v>0</v>
      </c>
      <c r="H63" s="263">
        <f t="shared" si="2"/>
        <v>0</v>
      </c>
      <c r="I63" s="261"/>
      <c r="J63" s="261"/>
      <c r="K63" s="261"/>
    </row>
    <row r="64" spans="1:11" x14ac:dyDescent="0.2">
      <c r="A64" s="280" t="str">
        <f t="shared" si="3"/>
        <v/>
      </c>
      <c r="B64" s="250"/>
      <c r="C64" s="264"/>
      <c r="D64" s="250"/>
      <c r="E64" s="262"/>
      <c r="F64" s="262"/>
      <c r="G64" s="279">
        <f t="shared" si="1"/>
        <v>0</v>
      </c>
      <c r="H64" s="263">
        <f t="shared" si="2"/>
        <v>0</v>
      </c>
      <c r="I64" s="261"/>
      <c r="J64" s="261"/>
      <c r="K64" s="261"/>
    </row>
    <row r="65" spans="1:11" x14ac:dyDescent="0.2">
      <c r="A65" s="280" t="str">
        <f t="shared" si="3"/>
        <v/>
      </c>
      <c r="B65" s="250"/>
      <c r="C65" s="264"/>
      <c r="D65" s="250"/>
      <c r="E65" s="262"/>
      <c r="F65" s="262"/>
      <c r="G65" s="279">
        <f t="shared" si="1"/>
        <v>0</v>
      </c>
      <c r="H65" s="263">
        <f t="shared" si="2"/>
        <v>0</v>
      </c>
      <c r="I65" s="261"/>
      <c r="J65" s="261"/>
      <c r="K65" s="261"/>
    </row>
    <row r="66" spans="1:11" x14ac:dyDescent="0.2">
      <c r="A66" s="280" t="str">
        <f t="shared" si="3"/>
        <v/>
      </c>
      <c r="B66" s="250"/>
      <c r="C66" s="264"/>
      <c r="D66" s="250"/>
      <c r="E66" s="262"/>
      <c r="F66" s="262"/>
      <c r="G66" s="279">
        <f t="shared" si="1"/>
        <v>0</v>
      </c>
      <c r="H66" s="263">
        <f t="shared" si="2"/>
        <v>0</v>
      </c>
      <c r="I66" s="261"/>
      <c r="J66" s="261"/>
      <c r="K66" s="261"/>
    </row>
    <row r="67" spans="1:11" x14ac:dyDescent="0.2">
      <c r="A67" s="280" t="str">
        <f t="shared" si="3"/>
        <v/>
      </c>
      <c r="B67" s="250"/>
      <c r="C67" s="264"/>
      <c r="D67" s="250"/>
      <c r="E67" s="262"/>
      <c r="F67" s="262"/>
      <c r="G67" s="279">
        <f t="shared" si="1"/>
        <v>0</v>
      </c>
      <c r="H67" s="263">
        <f t="shared" si="2"/>
        <v>0</v>
      </c>
      <c r="I67" s="261"/>
      <c r="J67" s="261"/>
      <c r="K67" s="261"/>
    </row>
    <row r="68" spans="1:11" x14ac:dyDescent="0.2">
      <c r="A68" s="280" t="str">
        <f t="shared" si="3"/>
        <v/>
      </c>
      <c r="B68" s="250"/>
      <c r="C68" s="264"/>
      <c r="D68" s="250"/>
      <c r="E68" s="262"/>
      <c r="F68" s="262"/>
      <c r="G68" s="279">
        <f t="shared" si="1"/>
        <v>0</v>
      </c>
      <c r="H68" s="263">
        <f t="shared" si="2"/>
        <v>0</v>
      </c>
      <c r="I68" s="261"/>
      <c r="J68" s="261"/>
      <c r="K68" s="261"/>
    </row>
    <row r="69" spans="1:11" x14ac:dyDescent="0.2">
      <c r="A69" s="280" t="str">
        <f t="shared" si="3"/>
        <v/>
      </c>
      <c r="B69" s="250"/>
      <c r="C69" s="264"/>
      <c r="D69" s="250"/>
      <c r="E69" s="262"/>
      <c r="F69" s="262"/>
      <c r="G69" s="279">
        <f t="shared" si="1"/>
        <v>0</v>
      </c>
      <c r="H69" s="263">
        <f t="shared" si="2"/>
        <v>0</v>
      </c>
      <c r="I69" s="261"/>
      <c r="J69" s="261"/>
      <c r="K69" s="261"/>
    </row>
    <row r="70" spans="1:11" x14ac:dyDescent="0.2">
      <c r="A70" s="280" t="str">
        <f t="shared" si="3"/>
        <v/>
      </c>
      <c r="B70" s="250"/>
      <c r="C70" s="264"/>
      <c r="D70" s="250"/>
      <c r="E70" s="262"/>
      <c r="F70" s="262"/>
      <c r="G70" s="279">
        <f t="shared" si="1"/>
        <v>0</v>
      </c>
      <c r="H70" s="263">
        <f t="shared" si="2"/>
        <v>0</v>
      </c>
      <c r="I70" s="261"/>
      <c r="J70" s="261"/>
      <c r="K70" s="261"/>
    </row>
    <row r="71" spans="1:11" x14ac:dyDescent="0.2">
      <c r="A71" s="280" t="str">
        <f t="shared" si="3"/>
        <v/>
      </c>
      <c r="B71" s="250"/>
      <c r="C71" s="264"/>
      <c r="D71" s="250"/>
      <c r="E71" s="262"/>
      <c r="F71" s="262"/>
      <c r="G71" s="279">
        <f t="shared" si="1"/>
        <v>0</v>
      </c>
      <c r="H71" s="263">
        <f t="shared" si="2"/>
        <v>0</v>
      </c>
      <c r="I71" s="261"/>
      <c r="J71" s="261"/>
      <c r="K71" s="261"/>
    </row>
    <row r="72" spans="1:11" x14ac:dyDescent="0.2">
      <c r="A72" s="280" t="str">
        <f t="shared" si="3"/>
        <v/>
      </c>
      <c r="B72" s="250"/>
      <c r="C72" s="264"/>
      <c r="D72" s="250"/>
      <c r="E72" s="262"/>
      <c r="F72" s="262"/>
      <c r="G72" s="279">
        <f t="shared" si="1"/>
        <v>0</v>
      </c>
      <c r="H72" s="263">
        <f t="shared" si="2"/>
        <v>0</v>
      </c>
      <c r="I72" s="261"/>
      <c r="J72" s="261"/>
      <c r="K72" s="261"/>
    </row>
    <row r="73" spans="1:11" x14ac:dyDescent="0.2">
      <c r="A73" s="280" t="str">
        <f t="shared" ref="A73:A104" si="4">IF(H73&gt;0.001,A72+1,"")</f>
        <v/>
      </c>
      <c r="B73" s="250"/>
      <c r="C73" s="264"/>
      <c r="D73" s="250"/>
      <c r="E73" s="262"/>
      <c r="F73" s="262"/>
      <c r="G73" s="279">
        <f t="shared" ref="G73:G136" si="5">E73-F73</f>
        <v>0</v>
      </c>
      <c r="H73" s="263">
        <f t="shared" ref="H73:H136" si="6">SUM(E73:F73)</f>
        <v>0</v>
      </c>
      <c r="I73" s="261"/>
      <c r="J73" s="261"/>
      <c r="K73" s="261"/>
    </row>
    <row r="74" spans="1:11" x14ac:dyDescent="0.2">
      <c r="A74" s="280" t="str">
        <f t="shared" si="4"/>
        <v/>
      </c>
      <c r="B74" s="250"/>
      <c r="C74" s="264"/>
      <c r="D74" s="250"/>
      <c r="E74" s="262"/>
      <c r="F74" s="262"/>
      <c r="G74" s="279">
        <f t="shared" si="5"/>
        <v>0</v>
      </c>
      <c r="H74" s="263">
        <f t="shared" si="6"/>
        <v>0</v>
      </c>
      <c r="I74" s="261"/>
      <c r="J74" s="261"/>
      <c r="K74" s="261"/>
    </row>
    <row r="75" spans="1:11" x14ac:dyDescent="0.2">
      <c r="A75" s="280" t="str">
        <f t="shared" si="4"/>
        <v/>
      </c>
      <c r="B75" s="250"/>
      <c r="C75" s="264"/>
      <c r="D75" s="250"/>
      <c r="E75" s="262"/>
      <c r="F75" s="262"/>
      <c r="G75" s="279">
        <f t="shared" si="5"/>
        <v>0</v>
      </c>
      <c r="H75" s="263">
        <f t="shared" si="6"/>
        <v>0</v>
      </c>
      <c r="I75" s="261"/>
      <c r="J75" s="261"/>
      <c r="K75" s="261"/>
    </row>
    <row r="76" spans="1:11" x14ac:dyDescent="0.2">
      <c r="A76" s="280" t="str">
        <f t="shared" si="4"/>
        <v/>
      </c>
      <c r="B76" s="250"/>
      <c r="C76" s="264"/>
      <c r="D76" s="250"/>
      <c r="E76" s="262"/>
      <c r="F76" s="262"/>
      <c r="G76" s="279">
        <f t="shared" si="5"/>
        <v>0</v>
      </c>
      <c r="H76" s="263">
        <f t="shared" si="6"/>
        <v>0</v>
      </c>
      <c r="I76" s="261"/>
      <c r="J76" s="261"/>
      <c r="K76" s="261"/>
    </row>
    <row r="77" spans="1:11" x14ac:dyDescent="0.2">
      <c r="A77" s="280" t="str">
        <f t="shared" si="4"/>
        <v/>
      </c>
      <c r="B77" s="250"/>
      <c r="C77" s="264"/>
      <c r="D77" s="250"/>
      <c r="E77" s="262"/>
      <c r="F77" s="262"/>
      <c r="G77" s="279">
        <f t="shared" si="5"/>
        <v>0</v>
      </c>
      <c r="H77" s="263">
        <f t="shared" si="6"/>
        <v>0</v>
      </c>
      <c r="I77" s="261"/>
      <c r="J77" s="261"/>
      <c r="K77" s="261"/>
    </row>
    <row r="78" spans="1:11" x14ac:dyDescent="0.2">
      <c r="A78" s="280" t="str">
        <f t="shared" si="4"/>
        <v/>
      </c>
      <c r="B78" s="250"/>
      <c r="C78" s="264"/>
      <c r="D78" s="250"/>
      <c r="E78" s="262"/>
      <c r="F78" s="262"/>
      <c r="G78" s="279">
        <f t="shared" si="5"/>
        <v>0</v>
      </c>
      <c r="H78" s="263">
        <f t="shared" si="6"/>
        <v>0</v>
      </c>
      <c r="I78" s="261"/>
      <c r="J78" s="261"/>
      <c r="K78" s="261"/>
    </row>
    <row r="79" spans="1:11" x14ac:dyDescent="0.2">
      <c r="A79" s="280" t="str">
        <f t="shared" si="4"/>
        <v/>
      </c>
      <c r="B79" s="250"/>
      <c r="C79" s="264"/>
      <c r="D79" s="250"/>
      <c r="E79" s="262"/>
      <c r="F79" s="262"/>
      <c r="G79" s="279">
        <f t="shared" si="5"/>
        <v>0</v>
      </c>
      <c r="H79" s="263">
        <f t="shared" si="6"/>
        <v>0</v>
      </c>
      <c r="I79" s="261"/>
      <c r="J79" s="261"/>
      <c r="K79" s="261"/>
    </row>
    <row r="80" spans="1:11" x14ac:dyDescent="0.2">
      <c r="A80" s="280" t="str">
        <f t="shared" si="4"/>
        <v/>
      </c>
      <c r="B80" s="250"/>
      <c r="C80" s="264"/>
      <c r="D80" s="250"/>
      <c r="E80" s="262"/>
      <c r="F80" s="262"/>
      <c r="G80" s="279">
        <f t="shared" si="5"/>
        <v>0</v>
      </c>
      <c r="H80" s="263">
        <f t="shared" si="6"/>
        <v>0</v>
      </c>
      <c r="I80" s="261"/>
      <c r="J80" s="261"/>
      <c r="K80" s="261"/>
    </row>
    <row r="81" spans="1:11" x14ac:dyDescent="0.2">
      <c r="A81" s="280" t="str">
        <f t="shared" si="4"/>
        <v/>
      </c>
      <c r="B81" s="250"/>
      <c r="C81" s="264"/>
      <c r="D81" s="250"/>
      <c r="E81" s="262"/>
      <c r="F81" s="262"/>
      <c r="G81" s="279">
        <f t="shared" si="5"/>
        <v>0</v>
      </c>
      <c r="H81" s="263">
        <f t="shared" si="6"/>
        <v>0</v>
      </c>
      <c r="I81" s="261"/>
      <c r="J81" s="261"/>
      <c r="K81" s="261"/>
    </row>
    <row r="82" spans="1:11" x14ac:dyDescent="0.2">
      <c r="A82" s="280" t="str">
        <f t="shared" si="4"/>
        <v/>
      </c>
      <c r="B82" s="250"/>
      <c r="C82" s="264"/>
      <c r="D82" s="250"/>
      <c r="E82" s="262"/>
      <c r="F82" s="262"/>
      <c r="G82" s="279">
        <f t="shared" si="5"/>
        <v>0</v>
      </c>
      <c r="H82" s="263">
        <f t="shared" si="6"/>
        <v>0</v>
      </c>
      <c r="I82" s="261"/>
      <c r="J82" s="261"/>
      <c r="K82" s="261"/>
    </row>
    <row r="83" spans="1:11" x14ac:dyDescent="0.2">
      <c r="A83" s="280" t="str">
        <f t="shared" si="4"/>
        <v/>
      </c>
      <c r="B83" s="250"/>
      <c r="C83" s="264"/>
      <c r="D83" s="250"/>
      <c r="E83" s="262"/>
      <c r="F83" s="262"/>
      <c r="G83" s="279">
        <f t="shared" si="5"/>
        <v>0</v>
      </c>
      <c r="H83" s="263">
        <f t="shared" si="6"/>
        <v>0</v>
      </c>
      <c r="I83" s="261"/>
      <c r="J83" s="261"/>
      <c r="K83" s="261"/>
    </row>
    <row r="84" spans="1:11" x14ac:dyDescent="0.2">
      <c r="A84" s="280" t="str">
        <f t="shared" si="4"/>
        <v/>
      </c>
      <c r="B84" s="250"/>
      <c r="C84" s="264"/>
      <c r="D84" s="250"/>
      <c r="E84" s="262"/>
      <c r="F84" s="262"/>
      <c r="G84" s="279">
        <f t="shared" si="5"/>
        <v>0</v>
      </c>
      <c r="H84" s="263">
        <f t="shared" si="6"/>
        <v>0</v>
      </c>
      <c r="I84" s="261"/>
      <c r="J84" s="261"/>
      <c r="K84" s="261"/>
    </row>
    <row r="85" spans="1:11" x14ac:dyDescent="0.2">
      <c r="A85" s="280" t="str">
        <f t="shared" si="4"/>
        <v/>
      </c>
      <c r="B85" s="250"/>
      <c r="C85" s="264"/>
      <c r="D85" s="250"/>
      <c r="E85" s="262"/>
      <c r="F85" s="262"/>
      <c r="G85" s="279">
        <f t="shared" si="5"/>
        <v>0</v>
      </c>
      <c r="H85" s="263">
        <f t="shared" si="6"/>
        <v>0</v>
      </c>
      <c r="I85" s="261"/>
      <c r="J85" s="261"/>
      <c r="K85" s="261"/>
    </row>
    <row r="86" spans="1:11" x14ac:dyDescent="0.2">
      <c r="A86" s="280" t="str">
        <f t="shared" si="4"/>
        <v/>
      </c>
      <c r="B86" s="250"/>
      <c r="C86" s="264"/>
      <c r="D86" s="250"/>
      <c r="E86" s="262"/>
      <c r="F86" s="262"/>
      <c r="G86" s="279">
        <f t="shared" si="5"/>
        <v>0</v>
      </c>
      <c r="H86" s="263">
        <f t="shared" si="6"/>
        <v>0</v>
      </c>
      <c r="I86" s="261"/>
      <c r="J86" s="261"/>
      <c r="K86" s="261"/>
    </row>
    <row r="87" spans="1:11" x14ac:dyDescent="0.2">
      <c r="A87" s="280" t="str">
        <f t="shared" si="4"/>
        <v/>
      </c>
      <c r="B87" s="250"/>
      <c r="C87" s="264"/>
      <c r="D87" s="250"/>
      <c r="E87" s="262"/>
      <c r="F87" s="262"/>
      <c r="G87" s="279">
        <f t="shared" si="5"/>
        <v>0</v>
      </c>
      <c r="H87" s="263">
        <f t="shared" si="6"/>
        <v>0</v>
      </c>
      <c r="I87" s="261"/>
      <c r="J87" s="261"/>
      <c r="K87" s="261"/>
    </row>
    <row r="88" spans="1:11" x14ac:dyDescent="0.2">
      <c r="A88" s="280" t="str">
        <f t="shared" si="4"/>
        <v/>
      </c>
      <c r="B88" s="250"/>
      <c r="C88" s="264"/>
      <c r="D88" s="250"/>
      <c r="E88" s="262"/>
      <c r="F88" s="262"/>
      <c r="G88" s="279">
        <f t="shared" si="5"/>
        <v>0</v>
      </c>
      <c r="H88" s="263">
        <f t="shared" si="6"/>
        <v>0</v>
      </c>
      <c r="I88" s="261"/>
      <c r="J88" s="261"/>
      <c r="K88" s="261"/>
    </row>
    <row r="89" spans="1:11" x14ac:dyDescent="0.2">
      <c r="A89" s="280" t="str">
        <f t="shared" si="4"/>
        <v/>
      </c>
      <c r="B89" s="250"/>
      <c r="C89" s="264"/>
      <c r="D89" s="250"/>
      <c r="E89" s="262"/>
      <c r="F89" s="262"/>
      <c r="G89" s="279">
        <f t="shared" si="5"/>
        <v>0</v>
      </c>
      <c r="H89" s="263">
        <f t="shared" si="6"/>
        <v>0</v>
      </c>
      <c r="I89" s="261"/>
      <c r="J89" s="261"/>
      <c r="K89" s="261"/>
    </row>
    <row r="90" spans="1:11" x14ac:dyDescent="0.2">
      <c r="A90" s="280" t="str">
        <f t="shared" si="4"/>
        <v/>
      </c>
      <c r="B90" s="250"/>
      <c r="C90" s="264"/>
      <c r="D90" s="250"/>
      <c r="E90" s="262"/>
      <c r="F90" s="262"/>
      <c r="G90" s="279">
        <f t="shared" si="5"/>
        <v>0</v>
      </c>
      <c r="H90" s="263">
        <f t="shared" si="6"/>
        <v>0</v>
      </c>
      <c r="I90" s="261"/>
      <c r="J90" s="261"/>
      <c r="K90" s="261"/>
    </row>
    <row r="91" spans="1:11" x14ac:dyDescent="0.2">
      <c r="A91" s="280" t="str">
        <f t="shared" si="4"/>
        <v/>
      </c>
      <c r="B91" s="250"/>
      <c r="C91" s="264"/>
      <c r="D91" s="250"/>
      <c r="E91" s="262"/>
      <c r="F91" s="262"/>
      <c r="G91" s="279">
        <f t="shared" si="5"/>
        <v>0</v>
      </c>
      <c r="H91" s="263">
        <f t="shared" si="6"/>
        <v>0</v>
      </c>
      <c r="I91" s="261"/>
      <c r="J91" s="261"/>
      <c r="K91" s="261"/>
    </row>
    <row r="92" spans="1:11" x14ac:dyDescent="0.2">
      <c r="A92" s="280" t="str">
        <f t="shared" si="4"/>
        <v/>
      </c>
      <c r="B92" s="250"/>
      <c r="C92" s="264"/>
      <c r="D92" s="250"/>
      <c r="E92" s="262"/>
      <c r="F92" s="262"/>
      <c r="G92" s="279">
        <f t="shared" si="5"/>
        <v>0</v>
      </c>
      <c r="H92" s="263">
        <f t="shared" si="6"/>
        <v>0</v>
      </c>
      <c r="I92" s="261"/>
      <c r="J92" s="261"/>
      <c r="K92" s="261"/>
    </row>
    <row r="93" spans="1:11" x14ac:dyDescent="0.2">
      <c r="A93" s="280" t="str">
        <f t="shared" si="4"/>
        <v/>
      </c>
      <c r="B93" s="250"/>
      <c r="C93" s="264"/>
      <c r="D93" s="250"/>
      <c r="E93" s="262"/>
      <c r="F93" s="262"/>
      <c r="G93" s="279">
        <f t="shared" si="5"/>
        <v>0</v>
      </c>
      <c r="H93" s="263">
        <f t="shared" si="6"/>
        <v>0</v>
      </c>
      <c r="I93" s="261"/>
      <c r="J93" s="261"/>
      <c r="K93" s="261"/>
    </row>
    <row r="94" spans="1:11" x14ac:dyDescent="0.2">
      <c r="A94" s="280" t="str">
        <f t="shared" si="4"/>
        <v/>
      </c>
      <c r="B94" s="250"/>
      <c r="C94" s="264"/>
      <c r="D94" s="250"/>
      <c r="E94" s="262"/>
      <c r="F94" s="262"/>
      <c r="G94" s="279">
        <f t="shared" si="5"/>
        <v>0</v>
      </c>
      <c r="H94" s="263">
        <f t="shared" si="6"/>
        <v>0</v>
      </c>
      <c r="I94" s="261"/>
      <c r="J94" s="261"/>
      <c r="K94" s="261"/>
    </row>
    <row r="95" spans="1:11" x14ac:dyDescent="0.2">
      <c r="A95" s="280" t="str">
        <f t="shared" si="4"/>
        <v/>
      </c>
      <c r="B95" s="250"/>
      <c r="C95" s="264"/>
      <c r="D95" s="250"/>
      <c r="E95" s="262"/>
      <c r="F95" s="262"/>
      <c r="G95" s="279">
        <f t="shared" si="5"/>
        <v>0</v>
      </c>
      <c r="H95" s="263">
        <f t="shared" si="6"/>
        <v>0</v>
      </c>
      <c r="I95" s="261"/>
      <c r="J95" s="261"/>
      <c r="K95" s="261"/>
    </row>
    <row r="96" spans="1:11" x14ac:dyDescent="0.2">
      <c r="A96" s="280" t="str">
        <f t="shared" si="4"/>
        <v/>
      </c>
      <c r="B96" s="250"/>
      <c r="C96" s="264"/>
      <c r="D96" s="250"/>
      <c r="E96" s="262"/>
      <c r="F96" s="262"/>
      <c r="G96" s="279">
        <f t="shared" si="5"/>
        <v>0</v>
      </c>
      <c r="H96" s="263">
        <f t="shared" si="6"/>
        <v>0</v>
      </c>
      <c r="I96" s="261"/>
      <c r="J96" s="261"/>
      <c r="K96" s="261"/>
    </row>
    <row r="97" spans="1:11" x14ac:dyDescent="0.2">
      <c r="A97" s="280" t="str">
        <f t="shared" si="4"/>
        <v/>
      </c>
      <c r="B97" s="250"/>
      <c r="C97" s="264"/>
      <c r="D97" s="250"/>
      <c r="E97" s="262"/>
      <c r="F97" s="262"/>
      <c r="G97" s="279">
        <f t="shared" si="5"/>
        <v>0</v>
      </c>
      <c r="H97" s="263">
        <f t="shared" si="6"/>
        <v>0</v>
      </c>
      <c r="I97" s="261"/>
      <c r="J97" s="261"/>
      <c r="K97" s="261"/>
    </row>
    <row r="98" spans="1:11" x14ac:dyDescent="0.2">
      <c r="A98" s="280" t="str">
        <f t="shared" si="4"/>
        <v/>
      </c>
      <c r="B98" s="250"/>
      <c r="C98" s="264"/>
      <c r="D98" s="250"/>
      <c r="E98" s="262"/>
      <c r="F98" s="262"/>
      <c r="G98" s="279">
        <f t="shared" si="5"/>
        <v>0</v>
      </c>
      <c r="H98" s="263">
        <f t="shared" si="6"/>
        <v>0</v>
      </c>
      <c r="I98" s="261"/>
      <c r="J98" s="261"/>
      <c r="K98" s="261"/>
    </row>
    <row r="99" spans="1:11" x14ac:dyDescent="0.2">
      <c r="A99" s="280" t="str">
        <f t="shared" si="4"/>
        <v/>
      </c>
      <c r="B99" s="250"/>
      <c r="C99" s="264"/>
      <c r="D99" s="250"/>
      <c r="E99" s="262"/>
      <c r="F99" s="262"/>
      <c r="G99" s="279">
        <f t="shared" si="5"/>
        <v>0</v>
      </c>
      <c r="H99" s="263">
        <f t="shared" si="6"/>
        <v>0</v>
      </c>
      <c r="I99" s="261"/>
      <c r="J99" s="261"/>
      <c r="K99" s="261"/>
    </row>
    <row r="100" spans="1:11" x14ac:dyDescent="0.2">
      <c r="A100" s="280" t="str">
        <f t="shared" si="4"/>
        <v/>
      </c>
      <c r="B100" s="250"/>
      <c r="C100" s="264"/>
      <c r="D100" s="250"/>
      <c r="E100" s="262"/>
      <c r="F100" s="262"/>
      <c r="G100" s="279">
        <f t="shared" si="5"/>
        <v>0</v>
      </c>
      <c r="H100" s="263">
        <f t="shared" si="6"/>
        <v>0</v>
      </c>
      <c r="I100" s="261"/>
      <c r="J100" s="261"/>
      <c r="K100" s="261"/>
    </row>
    <row r="101" spans="1:11" x14ac:dyDescent="0.2">
      <c r="A101" s="280" t="str">
        <f t="shared" si="4"/>
        <v/>
      </c>
      <c r="B101" s="250"/>
      <c r="C101" s="264"/>
      <c r="D101" s="250"/>
      <c r="E101" s="262"/>
      <c r="F101" s="262"/>
      <c r="G101" s="279">
        <f t="shared" si="5"/>
        <v>0</v>
      </c>
      <c r="H101" s="263">
        <f t="shared" si="6"/>
        <v>0</v>
      </c>
      <c r="I101" s="261"/>
      <c r="J101" s="261"/>
      <c r="K101" s="261"/>
    </row>
    <row r="102" spans="1:11" x14ac:dyDescent="0.2">
      <c r="A102" s="280" t="str">
        <f t="shared" si="4"/>
        <v/>
      </c>
      <c r="B102" s="250"/>
      <c r="C102" s="264"/>
      <c r="D102" s="250"/>
      <c r="E102" s="262"/>
      <c r="F102" s="262"/>
      <c r="G102" s="279">
        <f t="shared" si="5"/>
        <v>0</v>
      </c>
      <c r="H102" s="263">
        <f t="shared" si="6"/>
        <v>0</v>
      </c>
      <c r="I102" s="261"/>
      <c r="J102" s="261"/>
      <c r="K102" s="261"/>
    </row>
    <row r="103" spans="1:11" x14ac:dyDescent="0.2">
      <c r="A103" s="280" t="str">
        <f t="shared" si="4"/>
        <v/>
      </c>
      <c r="B103" s="250"/>
      <c r="C103" s="264"/>
      <c r="D103" s="250"/>
      <c r="E103" s="262"/>
      <c r="F103" s="262"/>
      <c r="G103" s="279">
        <f t="shared" si="5"/>
        <v>0</v>
      </c>
      <c r="H103" s="263">
        <f t="shared" si="6"/>
        <v>0</v>
      </c>
      <c r="I103" s="261"/>
      <c r="J103" s="261"/>
      <c r="K103" s="261"/>
    </row>
    <row r="104" spans="1:11" x14ac:dyDescent="0.2">
      <c r="A104" s="280" t="str">
        <f t="shared" si="4"/>
        <v/>
      </c>
      <c r="B104" s="250"/>
      <c r="C104" s="264"/>
      <c r="D104" s="250"/>
      <c r="E104" s="262"/>
      <c r="F104" s="262"/>
      <c r="G104" s="279">
        <f t="shared" si="5"/>
        <v>0</v>
      </c>
      <c r="H104" s="263">
        <f t="shared" si="6"/>
        <v>0</v>
      </c>
      <c r="I104" s="261"/>
      <c r="J104" s="261"/>
      <c r="K104" s="261"/>
    </row>
    <row r="105" spans="1:11" x14ac:dyDescent="0.2">
      <c r="A105" s="280" t="str">
        <f t="shared" ref="A105:A136" si="7">IF(H105&gt;0.001,A104+1,"")</f>
        <v/>
      </c>
      <c r="B105" s="250"/>
      <c r="C105" s="264"/>
      <c r="D105" s="250"/>
      <c r="E105" s="262"/>
      <c r="F105" s="262"/>
      <c r="G105" s="279">
        <f t="shared" si="5"/>
        <v>0</v>
      </c>
      <c r="H105" s="263">
        <f t="shared" si="6"/>
        <v>0</v>
      </c>
      <c r="I105" s="261"/>
      <c r="J105" s="261"/>
      <c r="K105" s="261"/>
    </row>
    <row r="106" spans="1:11" x14ac:dyDescent="0.2">
      <c r="A106" s="280" t="str">
        <f t="shared" si="7"/>
        <v/>
      </c>
      <c r="B106" s="250"/>
      <c r="C106" s="264"/>
      <c r="D106" s="250"/>
      <c r="E106" s="262"/>
      <c r="F106" s="262"/>
      <c r="G106" s="279">
        <f t="shared" si="5"/>
        <v>0</v>
      </c>
      <c r="H106" s="263">
        <f t="shared" si="6"/>
        <v>0</v>
      </c>
      <c r="I106" s="261"/>
      <c r="J106" s="261"/>
      <c r="K106" s="261"/>
    </row>
    <row r="107" spans="1:11" x14ac:dyDescent="0.2">
      <c r="A107" s="280" t="str">
        <f t="shared" si="7"/>
        <v/>
      </c>
      <c r="B107" s="250"/>
      <c r="C107" s="264"/>
      <c r="D107" s="250"/>
      <c r="E107" s="262"/>
      <c r="F107" s="262"/>
      <c r="G107" s="279">
        <f t="shared" si="5"/>
        <v>0</v>
      </c>
      <c r="H107" s="263">
        <f t="shared" si="6"/>
        <v>0</v>
      </c>
      <c r="I107" s="261"/>
      <c r="J107" s="261"/>
      <c r="K107" s="261"/>
    </row>
    <row r="108" spans="1:11" x14ac:dyDescent="0.2">
      <c r="A108" s="280" t="str">
        <f t="shared" si="7"/>
        <v/>
      </c>
      <c r="B108" s="250"/>
      <c r="C108" s="264"/>
      <c r="D108" s="250"/>
      <c r="E108" s="262"/>
      <c r="F108" s="262"/>
      <c r="G108" s="279">
        <f t="shared" si="5"/>
        <v>0</v>
      </c>
      <c r="H108" s="263">
        <f t="shared" si="6"/>
        <v>0</v>
      </c>
      <c r="I108" s="261"/>
      <c r="J108" s="261"/>
      <c r="K108" s="261"/>
    </row>
    <row r="109" spans="1:11" x14ac:dyDescent="0.2">
      <c r="A109" s="280" t="str">
        <f t="shared" si="7"/>
        <v/>
      </c>
      <c r="B109" s="250"/>
      <c r="C109" s="264"/>
      <c r="D109" s="250"/>
      <c r="E109" s="262"/>
      <c r="F109" s="262"/>
      <c r="G109" s="279">
        <f t="shared" si="5"/>
        <v>0</v>
      </c>
      <c r="H109" s="263">
        <f t="shared" si="6"/>
        <v>0</v>
      </c>
      <c r="I109" s="261"/>
      <c r="J109" s="261"/>
      <c r="K109" s="261"/>
    </row>
    <row r="110" spans="1:11" x14ac:dyDescent="0.2">
      <c r="A110" s="280" t="str">
        <f t="shared" si="7"/>
        <v/>
      </c>
      <c r="B110" s="250"/>
      <c r="C110" s="264"/>
      <c r="D110" s="250"/>
      <c r="E110" s="262"/>
      <c r="F110" s="262"/>
      <c r="G110" s="279">
        <f t="shared" si="5"/>
        <v>0</v>
      </c>
      <c r="H110" s="263">
        <f t="shared" si="6"/>
        <v>0</v>
      </c>
      <c r="I110" s="261"/>
      <c r="J110" s="261"/>
      <c r="K110" s="261"/>
    </row>
    <row r="111" spans="1:11" x14ac:dyDescent="0.2">
      <c r="A111" s="280" t="str">
        <f t="shared" si="7"/>
        <v/>
      </c>
      <c r="B111" s="250"/>
      <c r="C111" s="264"/>
      <c r="D111" s="250"/>
      <c r="E111" s="262"/>
      <c r="F111" s="262"/>
      <c r="G111" s="279">
        <f t="shared" si="5"/>
        <v>0</v>
      </c>
      <c r="H111" s="263">
        <f t="shared" si="6"/>
        <v>0</v>
      </c>
      <c r="I111" s="261"/>
      <c r="J111" s="261"/>
      <c r="K111" s="261"/>
    </row>
    <row r="112" spans="1:11" x14ac:dyDescent="0.2">
      <c r="A112" s="280" t="str">
        <f t="shared" si="7"/>
        <v/>
      </c>
      <c r="B112" s="250"/>
      <c r="C112" s="264"/>
      <c r="D112" s="250"/>
      <c r="E112" s="262"/>
      <c r="F112" s="262"/>
      <c r="G112" s="279">
        <f t="shared" si="5"/>
        <v>0</v>
      </c>
      <c r="H112" s="263">
        <f t="shared" si="6"/>
        <v>0</v>
      </c>
      <c r="I112" s="261"/>
      <c r="J112" s="261"/>
      <c r="K112" s="261"/>
    </row>
    <row r="113" spans="1:11" x14ac:dyDescent="0.2">
      <c r="A113" s="280" t="str">
        <f t="shared" si="7"/>
        <v/>
      </c>
      <c r="B113" s="250"/>
      <c r="C113" s="264"/>
      <c r="D113" s="250"/>
      <c r="E113" s="262"/>
      <c r="F113" s="262"/>
      <c r="G113" s="279">
        <f t="shared" si="5"/>
        <v>0</v>
      </c>
      <c r="H113" s="263">
        <f t="shared" si="6"/>
        <v>0</v>
      </c>
      <c r="I113" s="261"/>
      <c r="J113" s="261"/>
      <c r="K113" s="261"/>
    </row>
    <row r="114" spans="1:11" x14ac:dyDescent="0.2">
      <c r="A114" s="280" t="str">
        <f t="shared" si="7"/>
        <v/>
      </c>
      <c r="B114" s="250"/>
      <c r="C114" s="264"/>
      <c r="D114" s="250"/>
      <c r="E114" s="262"/>
      <c r="F114" s="262"/>
      <c r="G114" s="279">
        <f t="shared" si="5"/>
        <v>0</v>
      </c>
      <c r="H114" s="263">
        <f t="shared" si="6"/>
        <v>0</v>
      </c>
      <c r="I114" s="261"/>
      <c r="J114" s="261"/>
      <c r="K114" s="261"/>
    </row>
    <row r="115" spans="1:11" x14ac:dyDescent="0.2">
      <c r="A115" s="280" t="str">
        <f t="shared" si="7"/>
        <v/>
      </c>
      <c r="B115" s="250"/>
      <c r="C115" s="264"/>
      <c r="D115" s="250"/>
      <c r="E115" s="262"/>
      <c r="F115" s="262"/>
      <c r="G115" s="279">
        <f t="shared" si="5"/>
        <v>0</v>
      </c>
      <c r="H115" s="263">
        <f t="shared" si="6"/>
        <v>0</v>
      </c>
      <c r="I115" s="261"/>
      <c r="J115" s="261"/>
      <c r="K115" s="261"/>
    </row>
    <row r="116" spans="1:11" x14ac:dyDescent="0.2">
      <c r="A116" s="280" t="str">
        <f t="shared" si="7"/>
        <v/>
      </c>
      <c r="B116" s="250"/>
      <c r="C116" s="264"/>
      <c r="D116" s="250"/>
      <c r="E116" s="262"/>
      <c r="F116" s="262"/>
      <c r="G116" s="279">
        <f t="shared" si="5"/>
        <v>0</v>
      </c>
      <c r="H116" s="263">
        <f t="shared" si="6"/>
        <v>0</v>
      </c>
      <c r="I116" s="261"/>
      <c r="J116" s="261"/>
      <c r="K116" s="261"/>
    </row>
    <row r="117" spans="1:11" x14ac:dyDescent="0.2">
      <c r="A117" s="280" t="str">
        <f t="shared" si="7"/>
        <v/>
      </c>
      <c r="B117" s="250"/>
      <c r="C117" s="264"/>
      <c r="D117" s="250"/>
      <c r="E117" s="262"/>
      <c r="F117" s="262"/>
      <c r="G117" s="279">
        <f t="shared" si="5"/>
        <v>0</v>
      </c>
      <c r="H117" s="263">
        <f t="shared" si="6"/>
        <v>0</v>
      </c>
      <c r="I117" s="261"/>
      <c r="J117" s="261"/>
      <c r="K117" s="261"/>
    </row>
    <row r="118" spans="1:11" x14ac:dyDescent="0.2">
      <c r="A118" s="280" t="str">
        <f t="shared" si="7"/>
        <v/>
      </c>
      <c r="B118" s="250"/>
      <c r="C118" s="264"/>
      <c r="D118" s="250"/>
      <c r="E118" s="262"/>
      <c r="F118" s="262"/>
      <c r="G118" s="279">
        <f t="shared" si="5"/>
        <v>0</v>
      </c>
      <c r="H118" s="263">
        <f t="shared" si="6"/>
        <v>0</v>
      </c>
      <c r="I118" s="261"/>
      <c r="J118" s="261"/>
      <c r="K118" s="261"/>
    </row>
    <row r="119" spans="1:11" x14ac:dyDescent="0.2">
      <c r="A119" s="280" t="str">
        <f t="shared" si="7"/>
        <v/>
      </c>
      <c r="B119" s="250"/>
      <c r="C119" s="264"/>
      <c r="D119" s="250"/>
      <c r="E119" s="262"/>
      <c r="F119" s="262"/>
      <c r="G119" s="279">
        <f t="shared" si="5"/>
        <v>0</v>
      </c>
      <c r="H119" s="263">
        <f t="shared" si="6"/>
        <v>0</v>
      </c>
      <c r="I119" s="261"/>
      <c r="J119" s="261"/>
      <c r="K119" s="261"/>
    </row>
    <row r="120" spans="1:11" x14ac:dyDescent="0.2">
      <c r="A120" s="280" t="str">
        <f t="shared" si="7"/>
        <v/>
      </c>
      <c r="B120" s="250"/>
      <c r="C120" s="264"/>
      <c r="D120" s="250"/>
      <c r="E120" s="262"/>
      <c r="F120" s="262"/>
      <c r="G120" s="279">
        <f t="shared" si="5"/>
        <v>0</v>
      </c>
      <c r="H120" s="263">
        <f t="shared" si="6"/>
        <v>0</v>
      </c>
      <c r="I120" s="261"/>
      <c r="J120" s="261"/>
      <c r="K120" s="261"/>
    </row>
    <row r="121" spans="1:11" x14ac:dyDescent="0.2">
      <c r="A121" s="280" t="str">
        <f t="shared" si="7"/>
        <v/>
      </c>
      <c r="B121" s="250"/>
      <c r="C121" s="264"/>
      <c r="D121" s="250"/>
      <c r="E121" s="262"/>
      <c r="F121" s="262"/>
      <c r="G121" s="279">
        <f t="shared" si="5"/>
        <v>0</v>
      </c>
      <c r="H121" s="263">
        <f t="shared" si="6"/>
        <v>0</v>
      </c>
      <c r="I121" s="261"/>
      <c r="J121" s="261"/>
      <c r="K121" s="261"/>
    </row>
    <row r="122" spans="1:11" x14ac:dyDescent="0.2">
      <c r="A122" s="280" t="str">
        <f t="shared" si="7"/>
        <v/>
      </c>
      <c r="B122" s="250"/>
      <c r="C122" s="264"/>
      <c r="D122" s="250"/>
      <c r="E122" s="262"/>
      <c r="F122" s="262"/>
      <c r="G122" s="279">
        <f t="shared" si="5"/>
        <v>0</v>
      </c>
      <c r="H122" s="263">
        <f t="shared" si="6"/>
        <v>0</v>
      </c>
      <c r="I122" s="261"/>
      <c r="J122" s="261"/>
      <c r="K122" s="261"/>
    </row>
    <row r="123" spans="1:11" x14ac:dyDescent="0.2">
      <c r="A123" s="280" t="str">
        <f t="shared" si="7"/>
        <v/>
      </c>
      <c r="B123" s="250"/>
      <c r="C123" s="264"/>
      <c r="D123" s="250"/>
      <c r="E123" s="262"/>
      <c r="F123" s="262"/>
      <c r="G123" s="279">
        <f t="shared" si="5"/>
        <v>0</v>
      </c>
      <c r="H123" s="263">
        <f t="shared" si="6"/>
        <v>0</v>
      </c>
      <c r="I123" s="261"/>
      <c r="J123" s="261"/>
      <c r="K123" s="261"/>
    </row>
    <row r="124" spans="1:11" x14ac:dyDescent="0.2">
      <c r="A124" s="280" t="str">
        <f t="shared" si="7"/>
        <v/>
      </c>
      <c r="B124" s="250"/>
      <c r="C124" s="264"/>
      <c r="D124" s="250"/>
      <c r="E124" s="262"/>
      <c r="F124" s="262"/>
      <c r="G124" s="279">
        <f t="shared" si="5"/>
        <v>0</v>
      </c>
      <c r="H124" s="263">
        <f t="shared" si="6"/>
        <v>0</v>
      </c>
      <c r="I124" s="261"/>
      <c r="J124" s="261"/>
      <c r="K124" s="261"/>
    </row>
    <row r="125" spans="1:11" x14ac:dyDescent="0.2">
      <c r="A125" s="280" t="str">
        <f t="shared" si="7"/>
        <v/>
      </c>
      <c r="B125" s="250"/>
      <c r="C125" s="264"/>
      <c r="D125" s="250"/>
      <c r="E125" s="262"/>
      <c r="F125" s="262"/>
      <c r="G125" s="279">
        <f t="shared" si="5"/>
        <v>0</v>
      </c>
      <c r="H125" s="263">
        <f t="shared" si="6"/>
        <v>0</v>
      </c>
      <c r="I125" s="261"/>
      <c r="J125" s="261"/>
      <c r="K125" s="261"/>
    </row>
    <row r="126" spans="1:11" x14ac:dyDescent="0.2">
      <c r="A126" s="280" t="str">
        <f t="shared" si="7"/>
        <v/>
      </c>
      <c r="B126" s="250"/>
      <c r="C126" s="264"/>
      <c r="D126" s="250"/>
      <c r="E126" s="262"/>
      <c r="F126" s="262"/>
      <c r="G126" s="279">
        <f t="shared" si="5"/>
        <v>0</v>
      </c>
      <c r="H126" s="263">
        <f t="shared" si="6"/>
        <v>0</v>
      </c>
      <c r="I126" s="261"/>
      <c r="J126" s="261"/>
      <c r="K126" s="261"/>
    </row>
    <row r="127" spans="1:11" x14ac:dyDescent="0.2">
      <c r="A127" s="280" t="str">
        <f t="shared" si="7"/>
        <v/>
      </c>
      <c r="B127" s="250"/>
      <c r="C127" s="264"/>
      <c r="D127" s="250"/>
      <c r="E127" s="262"/>
      <c r="F127" s="262"/>
      <c r="G127" s="279">
        <f t="shared" si="5"/>
        <v>0</v>
      </c>
      <c r="H127" s="263">
        <f t="shared" si="6"/>
        <v>0</v>
      </c>
      <c r="I127" s="261"/>
      <c r="J127" s="261"/>
      <c r="K127" s="261"/>
    </row>
    <row r="128" spans="1:11" x14ac:dyDescent="0.2">
      <c r="A128" s="280" t="str">
        <f t="shared" si="7"/>
        <v/>
      </c>
      <c r="B128" s="250"/>
      <c r="C128" s="264"/>
      <c r="D128" s="250"/>
      <c r="E128" s="262"/>
      <c r="F128" s="262"/>
      <c r="G128" s="279">
        <f t="shared" si="5"/>
        <v>0</v>
      </c>
      <c r="H128" s="263">
        <f t="shared" si="6"/>
        <v>0</v>
      </c>
      <c r="I128" s="261"/>
      <c r="J128" s="261"/>
      <c r="K128" s="261"/>
    </row>
    <row r="129" spans="1:11" x14ac:dyDescent="0.2">
      <c r="A129" s="280" t="str">
        <f t="shared" si="7"/>
        <v/>
      </c>
      <c r="B129" s="250"/>
      <c r="C129" s="264"/>
      <c r="D129" s="250"/>
      <c r="E129" s="262"/>
      <c r="F129" s="262"/>
      <c r="G129" s="279">
        <f t="shared" si="5"/>
        <v>0</v>
      </c>
      <c r="H129" s="263">
        <f t="shared" si="6"/>
        <v>0</v>
      </c>
      <c r="I129" s="261"/>
      <c r="J129" s="261"/>
      <c r="K129" s="261"/>
    </row>
    <row r="130" spans="1:11" x14ac:dyDescent="0.2">
      <c r="A130" s="280" t="str">
        <f t="shared" si="7"/>
        <v/>
      </c>
      <c r="B130" s="250"/>
      <c r="C130" s="264"/>
      <c r="D130" s="250"/>
      <c r="E130" s="262"/>
      <c r="F130" s="262"/>
      <c r="G130" s="279">
        <f t="shared" si="5"/>
        <v>0</v>
      </c>
      <c r="H130" s="263">
        <f t="shared" si="6"/>
        <v>0</v>
      </c>
      <c r="I130" s="261"/>
      <c r="J130" s="261"/>
      <c r="K130" s="261"/>
    </row>
    <row r="131" spans="1:11" x14ac:dyDescent="0.2">
      <c r="A131" s="280" t="str">
        <f t="shared" si="7"/>
        <v/>
      </c>
      <c r="B131" s="250"/>
      <c r="C131" s="264"/>
      <c r="D131" s="250"/>
      <c r="E131" s="262"/>
      <c r="F131" s="262"/>
      <c r="G131" s="279">
        <f t="shared" si="5"/>
        <v>0</v>
      </c>
      <c r="H131" s="263">
        <f t="shared" si="6"/>
        <v>0</v>
      </c>
      <c r="I131" s="261"/>
      <c r="J131" s="261"/>
      <c r="K131" s="261"/>
    </row>
    <row r="132" spans="1:11" x14ac:dyDescent="0.2">
      <c r="A132" s="280" t="str">
        <f t="shared" si="7"/>
        <v/>
      </c>
      <c r="B132" s="250"/>
      <c r="C132" s="264"/>
      <c r="D132" s="250"/>
      <c r="E132" s="262"/>
      <c r="F132" s="262"/>
      <c r="G132" s="279">
        <f t="shared" si="5"/>
        <v>0</v>
      </c>
      <c r="H132" s="263">
        <f t="shared" si="6"/>
        <v>0</v>
      </c>
      <c r="I132" s="261"/>
      <c r="J132" s="261"/>
      <c r="K132" s="261"/>
    </row>
    <row r="133" spans="1:11" x14ac:dyDescent="0.2">
      <c r="A133" s="280" t="str">
        <f t="shared" si="7"/>
        <v/>
      </c>
      <c r="B133" s="250"/>
      <c r="C133" s="264"/>
      <c r="D133" s="250"/>
      <c r="E133" s="262"/>
      <c r="F133" s="262"/>
      <c r="G133" s="279">
        <f t="shared" si="5"/>
        <v>0</v>
      </c>
      <c r="H133" s="263">
        <f t="shared" si="6"/>
        <v>0</v>
      </c>
      <c r="I133" s="261"/>
      <c r="J133" s="261"/>
      <c r="K133" s="261"/>
    </row>
    <row r="134" spans="1:11" x14ac:dyDescent="0.2">
      <c r="A134" s="280" t="str">
        <f t="shared" si="7"/>
        <v/>
      </c>
      <c r="B134" s="250"/>
      <c r="C134" s="264"/>
      <c r="D134" s="250"/>
      <c r="E134" s="262"/>
      <c r="F134" s="262"/>
      <c r="G134" s="279">
        <f t="shared" si="5"/>
        <v>0</v>
      </c>
      <c r="H134" s="263">
        <f t="shared" si="6"/>
        <v>0</v>
      </c>
      <c r="I134" s="261"/>
      <c r="J134" s="261"/>
      <c r="K134" s="261"/>
    </row>
    <row r="135" spans="1:11" x14ac:dyDescent="0.2">
      <c r="A135" s="280" t="str">
        <f t="shared" si="7"/>
        <v/>
      </c>
      <c r="B135" s="250"/>
      <c r="C135" s="264"/>
      <c r="D135" s="250"/>
      <c r="E135" s="262"/>
      <c r="F135" s="262"/>
      <c r="G135" s="279">
        <f t="shared" si="5"/>
        <v>0</v>
      </c>
      <c r="H135" s="263">
        <f t="shared" si="6"/>
        <v>0</v>
      </c>
      <c r="I135" s="261"/>
      <c r="J135" s="261"/>
      <c r="K135" s="261"/>
    </row>
    <row r="136" spans="1:11" x14ac:dyDescent="0.2">
      <c r="A136" s="280" t="str">
        <f t="shared" si="7"/>
        <v/>
      </c>
      <c r="B136" s="250"/>
      <c r="C136" s="264"/>
      <c r="D136" s="250"/>
      <c r="E136" s="262"/>
      <c r="F136" s="262"/>
      <c r="G136" s="279">
        <f t="shared" si="5"/>
        <v>0</v>
      </c>
      <c r="H136" s="263">
        <f t="shared" si="6"/>
        <v>0</v>
      </c>
      <c r="I136" s="261"/>
      <c r="J136" s="261"/>
      <c r="K136" s="261"/>
    </row>
    <row r="137" spans="1:11" x14ac:dyDescent="0.2">
      <c r="A137" s="280" t="str">
        <f t="shared" ref="A137:A168" si="8">IF(H137&gt;0.001,A136+1,"")</f>
        <v/>
      </c>
      <c r="B137" s="250"/>
      <c r="C137" s="264"/>
      <c r="D137" s="250"/>
      <c r="E137" s="262"/>
      <c r="F137" s="262"/>
      <c r="G137" s="279">
        <f t="shared" ref="G137:G200" si="9">E137-F137</f>
        <v>0</v>
      </c>
      <c r="H137" s="263">
        <f t="shared" ref="H137:H200" si="10">SUM(E137:F137)</f>
        <v>0</v>
      </c>
      <c r="I137" s="261"/>
      <c r="J137" s="261"/>
      <c r="K137" s="261"/>
    </row>
    <row r="138" spans="1:11" x14ac:dyDescent="0.2">
      <c r="A138" s="280" t="str">
        <f t="shared" si="8"/>
        <v/>
      </c>
      <c r="B138" s="250"/>
      <c r="C138" s="264"/>
      <c r="D138" s="250"/>
      <c r="E138" s="262"/>
      <c r="F138" s="262"/>
      <c r="G138" s="279">
        <f t="shared" si="9"/>
        <v>0</v>
      </c>
      <c r="H138" s="263">
        <f t="shared" si="10"/>
        <v>0</v>
      </c>
      <c r="I138" s="261"/>
      <c r="J138" s="261"/>
      <c r="K138" s="261"/>
    </row>
    <row r="139" spans="1:11" x14ac:dyDescent="0.2">
      <c r="A139" s="280" t="str">
        <f t="shared" si="8"/>
        <v/>
      </c>
      <c r="B139" s="250"/>
      <c r="C139" s="264"/>
      <c r="D139" s="250"/>
      <c r="E139" s="262"/>
      <c r="F139" s="262"/>
      <c r="G139" s="279">
        <f t="shared" si="9"/>
        <v>0</v>
      </c>
      <c r="H139" s="263">
        <f t="shared" si="10"/>
        <v>0</v>
      </c>
      <c r="I139" s="261"/>
      <c r="J139" s="261"/>
      <c r="K139" s="261"/>
    </row>
    <row r="140" spans="1:11" x14ac:dyDescent="0.2">
      <c r="A140" s="280" t="str">
        <f t="shared" si="8"/>
        <v/>
      </c>
      <c r="B140" s="250"/>
      <c r="C140" s="264"/>
      <c r="D140" s="250"/>
      <c r="E140" s="262"/>
      <c r="F140" s="262"/>
      <c r="G140" s="279">
        <f t="shared" si="9"/>
        <v>0</v>
      </c>
      <c r="H140" s="263">
        <f t="shared" si="10"/>
        <v>0</v>
      </c>
      <c r="I140" s="261"/>
      <c r="J140" s="261"/>
      <c r="K140" s="261"/>
    </row>
    <row r="141" spans="1:11" x14ac:dyDescent="0.2">
      <c r="A141" s="280" t="str">
        <f t="shared" si="8"/>
        <v/>
      </c>
      <c r="B141" s="250"/>
      <c r="C141" s="264"/>
      <c r="D141" s="250"/>
      <c r="E141" s="262"/>
      <c r="F141" s="262"/>
      <c r="G141" s="279">
        <f t="shared" si="9"/>
        <v>0</v>
      </c>
      <c r="H141" s="263">
        <f t="shared" si="10"/>
        <v>0</v>
      </c>
      <c r="I141" s="261"/>
      <c r="J141" s="261"/>
      <c r="K141" s="261"/>
    </row>
    <row r="142" spans="1:11" x14ac:dyDescent="0.2">
      <c r="A142" s="280" t="str">
        <f t="shared" si="8"/>
        <v/>
      </c>
      <c r="B142" s="250"/>
      <c r="C142" s="264"/>
      <c r="D142" s="250"/>
      <c r="E142" s="262"/>
      <c r="F142" s="262"/>
      <c r="G142" s="279">
        <f t="shared" si="9"/>
        <v>0</v>
      </c>
      <c r="H142" s="263">
        <f t="shared" si="10"/>
        <v>0</v>
      </c>
      <c r="I142" s="261"/>
      <c r="J142" s="261"/>
      <c r="K142" s="261"/>
    </row>
    <row r="143" spans="1:11" x14ac:dyDescent="0.2">
      <c r="A143" s="280" t="str">
        <f t="shared" si="8"/>
        <v/>
      </c>
      <c r="B143" s="250"/>
      <c r="C143" s="264"/>
      <c r="D143" s="250"/>
      <c r="E143" s="262"/>
      <c r="F143" s="262"/>
      <c r="G143" s="279">
        <f t="shared" si="9"/>
        <v>0</v>
      </c>
      <c r="H143" s="263">
        <f t="shared" si="10"/>
        <v>0</v>
      </c>
      <c r="I143" s="261"/>
      <c r="J143" s="261"/>
      <c r="K143" s="261"/>
    </row>
    <row r="144" spans="1:11" x14ac:dyDescent="0.2">
      <c r="A144" s="280" t="str">
        <f t="shared" si="8"/>
        <v/>
      </c>
      <c r="B144" s="250"/>
      <c r="C144" s="264"/>
      <c r="D144" s="250"/>
      <c r="E144" s="262"/>
      <c r="F144" s="262"/>
      <c r="G144" s="279">
        <f t="shared" si="9"/>
        <v>0</v>
      </c>
      <c r="H144" s="263">
        <f t="shared" si="10"/>
        <v>0</v>
      </c>
      <c r="I144" s="261"/>
      <c r="J144" s="261"/>
      <c r="K144" s="261"/>
    </row>
    <row r="145" spans="1:11" x14ac:dyDescent="0.2">
      <c r="A145" s="280" t="str">
        <f t="shared" si="8"/>
        <v/>
      </c>
      <c r="B145" s="250"/>
      <c r="C145" s="264"/>
      <c r="D145" s="250"/>
      <c r="E145" s="262"/>
      <c r="F145" s="262"/>
      <c r="G145" s="279">
        <f t="shared" si="9"/>
        <v>0</v>
      </c>
      <c r="H145" s="263">
        <f t="shared" si="10"/>
        <v>0</v>
      </c>
      <c r="I145" s="261"/>
      <c r="J145" s="261"/>
      <c r="K145" s="261"/>
    </row>
    <row r="146" spans="1:11" x14ac:dyDescent="0.2">
      <c r="A146" s="280" t="str">
        <f t="shared" si="8"/>
        <v/>
      </c>
      <c r="B146" s="250"/>
      <c r="C146" s="264"/>
      <c r="D146" s="250"/>
      <c r="E146" s="262"/>
      <c r="F146" s="262"/>
      <c r="G146" s="279">
        <f t="shared" si="9"/>
        <v>0</v>
      </c>
      <c r="H146" s="263">
        <f t="shared" si="10"/>
        <v>0</v>
      </c>
      <c r="I146" s="261"/>
      <c r="J146" s="261"/>
      <c r="K146" s="261"/>
    </row>
    <row r="147" spans="1:11" x14ac:dyDescent="0.2">
      <c r="A147" s="280" t="str">
        <f t="shared" si="8"/>
        <v/>
      </c>
      <c r="B147" s="250"/>
      <c r="C147" s="264"/>
      <c r="D147" s="250"/>
      <c r="E147" s="262"/>
      <c r="F147" s="262"/>
      <c r="G147" s="279">
        <f t="shared" si="9"/>
        <v>0</v>
      </c>
      <c r="H147" s="263">
        <f t="shared" si="10"/>
        <v>0</v>
      </c>
      <c r="I147" s="261"/>
      <c r="J147" s="261"/>
      <c r="K147" s="261"/>
    </row>
    <row r="148" spans="1:11" x14ac:dyDescent="0.2">
      <c r="A148" s="280" t="str">
        <f t="shared" si="8"/>
        <v/>
      </c>
      <c r="B148" s="250"/>
      <c r="C148" s="264"/>
      <c r="D148" s="250"/>
      <c r="E148" s="262"/>
      <c r="F148" s="262"/>
      <c r="G148" s="279">
        <f t="shared" si="9"/>
        <v>0</v>
      </c>
      <c r="H148" s="263">
        <f t="shared" si="10"/>
        <v>0</v>
      </c>
      <c r="I148" s="261"/>
      <c r="J148" s="261"/>
      <c r="K148" s="261"/>
    </row>
    <row r="149" spans="1:11" x14ac:dyDescent="0.2">
      <c r="A149" s="280" t="str">
        <f t="shared" si="8"/>
        <v/>
      </c>
      <c r="B149" s="250"/>
      <c r="C149" s="264"/>
      <c r="D149" s="250"/>
      <c r="E149" s="262"/>
      <c r="F149" s="262"/>
      <c r="G149" s="279">
        <f t="shared" si="9"/>
        <v>0</v>
      </c>
      <c r="H149" s="263">
        <f t="shared" si="10"/>
        <v>0</v>
      </c>
      <c r="I149" s="261"/>
      <c r="J149" s="261"/>
      <c r="K149" s="261"/>
    </row>
    <row r="150" spans="1:11" x14ac:dyDescent="0.2">
      <c r="A150" s="280" t="str">
        <f t="shared" si="8"/>
        <v/>
      </c>
      <c r="B150" s="250"/>
      <c r="C150" s="264"/>
      <c r="D150" s="250"/>
      <c r="E150" s="262"/>
      <c r="F150" s="262"/>
      <c r="G150" s="279">
        <f t="shared" si="9"/>
        <v>0</v>
      </c>
      <c r="H150" s="263">
        <f t="shared" si="10"/>
        <v>0</v>
      </c>
      <c r="I150" s="261"/>
      <c r="J150" s="261"/>
      <c r="K150" s="261"/>
    </row>
    <row r="151" spans="1:11" x14ac:dyDescent="0.2">
      <c r="A151" s="280" t="str">
        <f t="shared" si="8"/>
        <v/>
      </c>
      <c r="B151" s="250"/>
      <c r="C151" s="264"/>
      <c r="D151" s="250"/>
      <c r="E151" s="262"/>
      <c r="F151" s="262"/>
      <c r="G151" s="279">
        <f t="shared" si="9"/>
        <v>0</v>
      </c>
      <c r="H151" s="263">
        <f t="shared" si="10"/>
        <v>0</v>
      </c>
      <c r="I151" s="261"/>
      <c r="J151" s="261"/>
      <c r="K151" s="261"/>
    </row>
    <row r="152" spans="1:11" x14ac:dyDescent="0.2">
      <c r="A152" s="280" t="str">
        <f t="shared" si="8"/>
        <v/>
      </c>
      <c r="B152" s="250"/>
      <c r="C152" s="264"/>
      <c r="D152" s="250"/>
      <c r="E152" s="262"/>
      <c r="F152" s="262"/>
      <c r="G152" s="279">
        <f t="shared" si="9"/>
        <v>0</v>
      </c>
      <c r="H152" s="263">
        <f t="shared" si="10"/>
        <v>0</v>
      </c>
      <c r="I152" s="261"/>
      <c r="J152" s="261"/>
      <c r="K152" s="261"/>
    </row>
    <row r="153" spans="1:11" x14ac:dyDescent="0.2">
      <c r="A153" s="280" t="str">
        <f t="shared" si="8"/>
        <v/>
      </c>
      <c r="B153" s="250"/>
      <c r="C153" s="264"/>
      <c r="D153" s="250"/>
      <c r="E153" s="262"/>
      <c r="F153" s="262"/>
      <c r="G153" s="279">
        <f t="shared" si="9"/>
        <v>0</v>
      </c>
      <c r="H153" s="263">
        <f t="shared" si="10"/>
        <v>0</v>
      </c>
      <c r="I153" s="261"/>
      <c r="J153" s="261"/>
      <c r="K153" s="261"/>
    </row>
    <row r="154" spans="1:11" x14ac:dyDescent="0.2">
      <c r="A154" s="280" t="str">
        <f t="shared" si="8"/>
        <v/>
      </c>
      <c r="B154" s="250"/>
      <c r="C154" s="264"/>
      <c r="D154" s="250"/>
      <c r="E154" s="262"/>
      <c r="F154" s="262"/>
      <c r="G154" s="279">
        <f t="shared" si="9"/>
        <v>0</v>
      </c>
      <c r="H154" s="263">
        <f t="shared" si="10"/>
        <v>0</v>
      </c>
      <c r="I154" s="261"/>
      <c r="J154" s="261"/>
      <c r="K154" s="261"/>
    </row>
    <row r="155" spans="1:11" x14ac:dyDescent="0.2">
      <c r="A155" s="280" t="str">
        <f t="shared" si="8"/>
        <v/>
      </c>
      <c r="B155" s="250"/>
      <c r="C155" s="264"/>
      <c r="D155" s="250"/>
      <c r="E155" s="262"/>
      <c r="F155" s="262"/>
      <c r="G155" s="279">
        <f t="shared" si="9"/>
        <v>0</v>
      </c>
      <c r="H155" s="263">
        <f t="shared" si="10"/>
        <v>0</v>
      </c>
      <c r="I155" s="261"/>
      <c r="J155" s="261"/>
      <c r="K155" s="261"/>
    </row>
    <row r="156" spans="1:11" x14ac:dyDescent="0.2">
      <c r="A156" s="280" t="str">
        <f t="shared" si="8"/>
        <v/>
      </c>
      <c r="B156" s="250"/>
      <c r="C156" s="264"/>
      <c r="D156" s="250"/>
      <c r="E156" s="262"/>
      <c r="F156" s="262"/>
      <c r="G156" s="279">
        <f t="shared" si="9"/>
        <v>0</v>
      </c>
      <c r="H156" s="263">
        <f t="shared" si="10"/>
        <v>0</v>
      </c>
      <c r="I156" s="261"/>
      <c r="J156" s="261"/>
      <c r="K156" s="261"/>
    </row>
    <row r="157" spans="1:11" x14ac:dyDescent="0.2">
      <c r="A157" s="280" t="str">
        <f t="shared" si="8"/>
        <v/>
      </c>
      <c r="B157" s="250"/>
      <c r="C157" s="264"/>
      <c r="D157" s="250"/>
      <c r="E157" s="262"/>
      <c r="F157" s="262"/>
      <c r="G157" s="279">
        <f t="shared" si="9"/>
        <v>0</v>
      </c>
      <c r="H157" s="263">
        <f t="shared" si="10"/>
        <v>0</v>
      </c>
      <c r="I157" s="261"/>
      <c r="J157" s="261"/>
      <c r="K157" s="261"/>
    </row>
    <row r="158" spans="1:11" x14ac:dyDescent="0.2">
      <c r="A158" s="280" t="str">
        <f t="shared" si="8"/>
        <v/>
      </c>
      <c r="B158" s="250"/>
      <c r="C158" s="264"/>
      <c r="D158" s="250"/>
      <c r="E158" s="262"/>
      <c r="F158" s="262"/>
      <c r="G158" s="279">
        <f t="shared" si="9"/>
        <v>0</v>
      </c>
      <c r="H158" s="263">
        <f t="shared" si="10"/>
        <v>0</v>
      </c>
      <c r="I158" s="261"/>
      <c r="J158" s="261"/>
      <c r="K158" s="261"/>
    </row>
    <row r="159" spans="1:11" x14ac:dyDescent="0.2">
      <c r="A159" s="280" t="str">
        <f t="shared" si="8"/>
        <v/>
      </c>
      <c r="B159" s="250"/>
      <c r="C159" s="264"/>
      <c r="D159" s="250"/>
      <c r="E159" s="262"/>
      <c r="F159" s="262"/>
      <c r="G159" s="279">
        <f t="shared" si="9"/>
        <v>0</v>
      </c>
      <c r="H159" s="263">
        <f t="shared" si="10"/>
        <v>0</v>
      </c>
      <c r="I159" s="261"/>
      <c r="J159" s="261"/>
      <c r="K159" s="261"/>
    </row>
    <row r="160" spans="1:11" x14ac:dyDescent="0.2">
      <c r="A160" s="280" t="str">
        <f t="shared" si="8"/>
        <v/>
      </c>
      <c r="B160" s="250"/>
      <c r="C160" s="264"/>
      <c r="D160" s="250"/>
      <c r="E160" s="262"/>
      <c r="F160" s="262"/>
      <c r="G160" s="279">
        <f t="shared" si="9"/>
        <v>0</v>
      </c>
      <c r="H160" s="263">
        <f t="shared" si="10"/>
        <v>0</v>
      </c>
      <c r="I160" s="261"/>
      <c r="J160" s="261"/>
      <c r="K160" s="261"/>
    </row>
    <row r="161" spans="1:11" x14ac:dyDescent="0.2">
      <c r="A161" s="280" t="str">
        <f t="shared" si="8"/>
        <v/>
      </c>
      <c r="B161" s="250"/>
      <c r="C161" s="264"/>
      <c r="D161" s="250"/>
      <c r="E161" s="262"/>
      <c r="F161" s="262"/>
      <c r="G161" s="279">
        <f t="shared" si="9"/>
        <v>0</v>
      </c>
      <c r="H161" s="263">
        <f t="shared" si="10"/>
        <v>0</v>
      </c>
      <c r="I161" s="261"/>
      <c r="J161" s="261"/>
      <c r="K161" s="261"/>
    </row>
    <row r="162" spans="1:11" x14ac:dyDescent="0.2">
      <c r="A162" s="280" t="str">
        <f t="shared" si="8"/>
        <v/>
      </c>
      <c r="B162" s="250"/>
      <c r="C162" s="264"/>
      <c r="D162" s="250"/>
      <c r="E162" s="262"/>
      <c r="F162" s="262"/>
      <c r="G162" s="279">
        <f t="shared" si="9"/>
        <v>0</v>
      </c>
      <c r="H162" s="263">
        <f t="shared" si="10"/>
        <v>0</v>
      </c>
      <c r="I162" s="261"/>
      <c r="J162" s="261"/>
      <c r="K162" s="261"/>
    </row>
    <row r="163" spans="1:11" x14ac:dyDescent="0.2">
      <c r="A163" s="280" t="str">
        <f t="shared" si="8"/>
        <v/>
      </c>
      <c r="B163" s="250"/>
      <c r="C163" s="264"/>
      <c r="D163" s="250"/>
      <c r="E163" s="262"/>
      <c r="F163" s="262"/>
      <c r="G163" s="279">
        <f t="shared" si="9"/>
        <v>0</v>
      </c>
      <c r="H163" s="263">
        <f t="shared" si="10"/>
        <v>0</v>
      </c>
      <c r="I163" s="261"/>
      <c r="J163" s="261"/>
      <c r="K163" s="261"/>
    </row>
    <row r="164" spans="1:11" x14ac:dyDescent="0.2">
      <c r="A164" s="280" t="str">
        <f t="shared" si="8"/>
        <v/>
      </c>
      <c r="B164" s="250"/>
      <c r="C164" s="264"/>
      <c r="D164" s="250"/>
      <c r="E164" s="262"/>
      <c r="F164" s="262"/>
      <c r="G164" s="279">
        <f t="shared" si="9"/>
        <v>0</v>
      </c>
      <c r="H164" s="263">
        <f t="shared" si="10"/>
        <v>0</v>
      </c>
      <c r="I164" s="261"/>
      <c r="J164" s="261"/>
      <c r="K164" s="261"/>
    </row>
    <row r="165" spans="1:11" x14ac:dyDescent="0.2">
      <c r="A165" s="280" t="str">
        <f t="shared" si="8"/>
        <v/>
      </c>
      <c r="B165" s="250"/>
      <c r="C165" s="264"/>
      <c r="D165" s="250"/>
      <c r="E165" s="262"/>
      <c r="F165" s="262"/>
      <c r="G165" s="279">
        <f t="shared" si="9"/>
        <v>0</v>
      </c>
      <c r="H165" s="263">
        <f t="shared" si="10"/>
        <v>0</v>
      </c>
      <c r="I165" s="261"/>
      <c r="J165" s="261"/>
      <c r="K165" s="261"/>
    </row>
    <row r="166" spans="1:11" x14ac:dyDescent="0.2">
      <c r="A166" s="280" t="str">
        <f t="shared" si="8"/>
        <v/>
      </c>
      <c r="B166" s="250"/>
      <c r="C166" s="264"/>
      <c r="D166" s="250"/>
      <c r="E166" s="262"/>
      <c r="F166" s="262"/>
      <c r="G166" s="279">
        <f t="shared" si="9"/>
        <v>0</v>
      </c>
      <c r="H166" s="263">
        <f t="shared" si="10"/>
        <v>0</v>
      </c>
      <c r="I166" s="261"/>
      <c r="J166" s="261"/>
      <c r="K166" s="261"/>
    </row>
    <row r="167" spans="1:11" x14ac:dyDescent="0.2">
      <c r="A167" s="280" t="str">
        <f t="shared" si="8"/>
        <v/>
      </c>
      <c r="B167" s="250"/>
      <c r="C167" s="264"/>
      <c r="D167" s="250"/>
      <c r="E167" s="262"/>
      <c r="F167" s="262"/>
      <c r="G167" s="279">
        <f t="shared" si="9"/>
        <v>0</v>
      </c>
      <c r="H167" s="263">
        <f t="shared" si="10"/>
        <v>0</v>
      </c>
      <c r="I167" s="261"/>
      <c r="J167" s="261"/>
      <c r="K167" s="261"/>
    </row>
    <row r="168" spans="1:11" x14ac:dyDescent="0.2">
      <c r="A168" s="280" t="str">
        <f t="shared" si="8"/>
        <v/>
      </c>
      <c r="B168" s="250"/>
      <c r="C168" s="264"/>
      <c r="D168" s="250"/>
      <c r="E168" s="262"/>
      <c r="F168" s="262"/>
      <c r="G168" s="279">
        <f t="shared" si="9"/>
        <v>0</v>
      </c>
      <c r="H168" s="263">
        <f t="shared" si="10"/>
        <v>0</v>
      </c>
      <c r="I168" s="261"/>
      <c r="J168" s="261"/>
      <c r="K168" s="261"/>
    </row>
    <row r="169" spans="1:11" x14ac:dyDescent="0.2">
      <c r="A169" s="280" t="str">
        <f t="shared" ref="A169:A200" si="11">IF(H169&gt;0.001,A168+1,"")</f>
        <v/>
      </c>
      <c r="B169" s="250"/>
      <c r="C169" s="264"/>
      <c r="D169" s="250"/>
      <c r="E169" s="262"/>
      <c r="F169" s="262"/>
      <c r="G169" s="279">
        <f t="shared" si="9"/>
        <v>0</v>
      </c>
      <c r="H169" s="263">
        <f t="shared" si="10"/>
        <v>0</v>
      </c>
      <c r="I169" s="261"/>
      <c r="J169" s="261"/>
      <c r="K169" s="261"/>
    </row>
    <row r="170" spans="1:11" x14ac:dyDescent="0.2">
      <c r="A170" s="280" t="str">
        <f t="shared" si="11"/>
        <v/>
      </c>
      <c r="B170" s="250"/>
      <c r="C170" s="264"/>
      <c r="D170" s="250"/>
      <c r="E170" s="262"/>
      <c r="F170" s="262"/>
      <c r="G170" s="279">
        <f t="shared" si="9"/>
        <v>0</v>
      </c>
      <c r="H170" s="263">
        <f t="shared" si="10"/>
        <v>0</v>
      </c>
      <c r="I170" s="261"/>
      <c r="J170" s="261"/>
      <c r="K170" s="261"/>
    </row>
    <row r="171" spans="1:11" x14ac:dyDescent="0.2">
      <c r="A171" s="280" t="str">
        <f t="shared" si="11"/>
        <v/>
      </c>
      <c r="B171" s="250"/>
      <c r="C171" s="264"/>
      <c r="D171" s="250"/>
      <c r="E171" s="262"/>
      <c r="F171" s="262"/>
      <c r="G171" s="279">
        <f t="shared" si="9"/>
        <v>0</v>
      </c>
      <c r="H171" s="263">
        <f t="shared" si="10"/>
        <v>0</v>
      </c>
      <c r="I171" s="261"/>
      <c r="J171" s="261"/>
      <c r="K171" s="261"/>
    </row>
    <row r="172" spans="1:11" x14ac:dyDescent="0.2">
      <c r="A172" s="280" t="str">
        <f t="shared" si="11"/>
        <v/>
      </c>
      <c r="B172" s="250"/>
      <c r="C172" s="264"/>
      <c r="D172" s="250"/>
      <c r="E172" s="262"/>
      <c r="F172" s="262"/>
      <c r="G172" s="279">
        <f t="shared" si="9"/>
        <v>0</v>
      </c>
      <c r="H172" s="263">
        <f t="shared" si="10"/>
        <v>0</v>
      </c>
      <c r="I172" s="261"/>
      <c r="J172" s="261"/>
      <c r="K172" s="261"/>
    </row>
    <row r="173" spans="1:11" x14ac:dyDescent="0.2">
      <c r="A173" s="280" t="str">
        <f t="shared" si="11"/>
        <v/>
      </c>
      <c r="B173" s="250"/>
      <c r="C173" s="264"/>
      <c r="D173" s="250"/>
      <c r="E173" s="262"/>
      <c r="F173" s="262"/>
      <c r="G173" s="279">
        <f t="shared" si="9"/>
        <v>0</v>
      </c>
      <c r="H173" s="263">
        <f t="shared" si="10"/>
        <v>0</v>
      </c>
      <c r="I173" s="261"/>
      <c r="J173" s="261"/>
      <c r="K173" s="261"/>
    </row>
    <row r="174" spans="1:11" x14ac:dyDescent="0.2">
      <c r="A174" s="280" t="str">
        <f t="shared" si="11"/>
        <v/>
      </c>
      <c r="B174" s="250"/>
      <c r="C174" s="264"/>
      <c r="D174" s="250"/>
      <c r="E174" s="262"/>
      <c r="F174" s="262"/>
      <c r="G174" s="279">
        <f t="shared" si="9"/>
        <v>0</v>
      </c>
      <c r="H174" s="263">
        <f t="shared" si="10"/>
        <v>0</v>
      </c>
      <c r="I174" s="261"/>
      <c r="J174" s="261"/>
      <c r="K174" s="261"/>
    </row>
    <row r="175" spans="1:11" x14ac:dyDescent="0.2">
      <c r="A175" s="280" t="str">
        <f t="shared" si="11"/>
        <v/>
      </c>
      <c r="B175" s="250"/>
      <c r="C175" s="264"/>
      <c r="D175" s="250"/>
      <c r="E175" s="262"/>
      <c r="F175" s="262"/>
      <c r="G175" s="279">
        <f t="shared" si="9"/>
        <v>0</v>
      </c>
      <c r="H175" s="263">
        <f t="shared" si="10"/>
        <v>0</v>
      </c>
      <c r="I175" s="261"/>
      <c r="J175" s="261"/>
      <c r="K175" s="261"/>
    </row>
    <row r="176" spans="1:11" x14ac:dyDescent="0.2">
      <c r="A176" s="280" t="str">
        <f t="shared" si="11"/>
        <v/>
      </c>
      <c r="B176" s="250"/>
      <c r="C176" s="264"/>
      <c r="D176" s="250"/>
      <c r="E176" s="262"/>
      <c r="F176" s="262"/>
      <c r="G176" s="279">
        <f t="shared" si="9"/>
        <v>0</v>
      </c>
      <c r="H176" s="263">
        <f t="shared" si="10"/>
        <v>0</v>
      </c>
      <c r="I176" s="261"/>
      <c r="J176" s="261"/>
      <c r="K176" s="261"/>
    </row>
    <row r="177" spans="1:11" x14ac:dyDescent="0.2">
      <c r="A177" s="280" t="str">
        <f t="shared" si="11"/>
        <v/>
      </c>
      <c r="B177" s="250"/>
      <c r="C177" s="264"/>
      <c r="D177" s="250"/>
      <c r="E177" s="262"/>
      <c r="F177" s="262"/>
      <c r="G177" s="279">
        <f t="shared" si="9"/>
        <v>0</v>
      </c>
      <c r="H177" s="263">
        <f t="shared" si="10"/>
        <v>0</v>
      </c>
      <c r="I177" s="261"/>
      <c r="J177" s="261"/>
      <c r="K177" s="261"/>
    </row>
    <row r="178" spans="1:11" x14ac:dyDescent="0.2">
      <c r="A178" s="280" t="str">
        <f t="shared" si="11"/>
        <v/>
      </c>
      <c r="B178" s="250"/>
      <c r="C178" s="264"/>
      <c r="D178" s="250"/>
      <c r="E178" s="262"/>
      <c r="F178" s="262"/>
      <c r="G178" s="279">
        <f t="shared" si="9"/>
        <v>0</v>
      </c>
      <c r="H178" s="263">
        <f t="shared" si="10"/>
        <v>0</v>
      </c>
      <c r="I178" s="261"/>
      <c r="J178" s="261"/>
      <c r="K178" s="261"/>
    </row>
    <row r="179" spans="1:11" x14ac:dyDescent="0.2">
      <c r="A179" s="280" t="str">
        <f t="shared" si="11"/>
        <v/>
      </c>
      <c r="B179" s="250"/>
      <c r="C179" s="264"/>
      <c r="D179" s="250"/>
      <c r="E179" s="262"/>
      <c r="F179" s="262"/>
      <c r="G179" s="279">
        <f t="shared" si="9"/>
        <v>0</v>
      </c>
      <c r="H179" s="263">
        <f t="shared" si="10"/>
        <v>0</v>
      </c>
      <c r="I179" s="261"/>
      <c r="J179" s="261"/>
      <c r="K179" s="261"/>
    </row>
    <row r="180" spans="1:11" x14ac:dyDescent="0.2">
      <c r="A180" s="280" t="str">
        <f t="shared" si="11"/>
        <v/>
      </c>
      <c r="B180" s="250"/>
      <c r="C180" s="264"/>
      <c r="D180" s="250"/>
      <c r="E180" s="262"/>
      <c r="F180" s="262"/>
      <c r="G180" s="279">
        <f t="shared" si="9"/>
        <v>0</v>
      </c>
      <c r="H180" s="263">
        <f t="shared" si="10"/>
        <v>0</v>
      </c>
      <c r="I180" s="261"/>
      <c r="J180" s="261"/>
      <c r="K180" s="261"/>
    </row>
    <row r="181" spans="1:11" x14ac:dyDescent="0.2">
      <c r="A181" s="280" t="str">
        <f t="shared" si="11"/>
        <v/>
      </c>
      <c r="B181" s="250"/>
      <c r="C181" s="264"/>
      <c r="D181" s="250"/>
      <c r="E181" s="262"/>
      <c r="F181" s="262"/>
      <c r="G181" s="279">
        <f t="shared" si="9"/>
        <v>0</v>
      </c>
      <c r="H181" s="263">
        <f t="shared" si="10"/>
        <v>0</v>
      </c>
      <c r="I181" s="261"/>
      <c r="J181" s="261"/>
      <c r="K181" s="261"/>
    </row>
    <row r="182" spans="1:11" x14ac:dyDescent="0.2">
      <c r="A182" s="280" t="str">
        <f t="shared" si="11"/>
        <v/>
      </c>
      <c r="B182" s="250"/>
      <c r="C182" s="264"/>
      <c r="D182" s="250"/>
      <c r="E182" s="262"/>
      <c r="F182" s="262"/>
      <c r="G182" s="279">
        <f t="shared" si="9"/>
        <v>0</v>
      </c>
      <c r="H182" s="263">
        <f t="shared" si="10"/>
        <v>0</v>
      </c>
      <c r="I182" s="261"/>
      <c r="J182" s="261"/>
      <c r="K182" s="261"/>
    </row>
    <row r="183" spans="1:11" x14ac:dyDescent="0.2">
      <c r="A183" s="280" t="str">
        <f t="shared" si="11"/>
        <v/>
      </c>
      <c r="B183" s="250"/>
      <c r="C183" s="264"/>
      <c r="D183" s="250"/>
      <c r="E183" s="262"/>
      <c r="F183" s="262"/>
      <c r="G183" s="279">
        <f t="shared" si="9"/>
        <v>0</v>
      </c>
      <c r="H183" s="263">
        <f t="shared" si="10"/>
        <v>0</v>
      </c>
      <c r="I183" s="261"/>
      <c r="J183" s="261"/>
      <c r="K183" s="261"/>
    </row>
    <row r="184" spans="1:11" x14ac:dyDescent="0.2">
      <c r="A184" s="280" t="str">
        <f t="shared" si="11"/>
        <v/>
      </c>
      <c r="B184" s="250"/>
      <c r="C184" s="264"/>
      <c r="D184" s="250"/>
      <c r="E184" s="262"/>
      <c r="F184" s="262"/>
      <c r="G184" s="279">
        <f t="shared" si="9"/>
        <v>0</v>
      </c>
      <c r="H184" s="263">
        <f t="shared" si="10"/>
        <v>0</v>
      </c>
      <c r="I184" s="261"/>
      <c r="J184" s="261"/>
      <c r="K184" s="261"/>
    </row>
    <row r="185" spans="1:11" x14ac:dyDescent="0.2">
      <c r="A185" s="280" t="str">
        <f t="shared" si="11"/>
        <v/>
      </c>
      <c r="B185" s="250"/>
      <c r="C185" s="264"/>
      <c r="D185" s="250"/>
      <c r="E185" s="262"/>
      <c r="F185" s="262"/>
      <c r="G185" s="279">
        <f t="shared" si="9"/>
        <v>0</v>
      </c>
      <c r="H185" s="263">
        <f t="shared" si="10"/>
        <v>0</v>
      </c>
      <c r="I185" s="261"/>
      <c r="J185" s="261"/>
      <c r="K185" s="261"/>
    </row>
    <row r="186" spans="1:11" x14ac:dyDescent="0.2">
      <c r="A186" s="280" t="str">
        <f t="shared" si="11"/>
        <v/>
      </c>
      <c r="B186" s="250"/>
      <c r="C186" s="264"/>
      <c r="D186" s="250"/>
      <c r="E186" s="262"/>
      <c r="F186" s="262"/>
      <c r="G186" s="279">
        <f t="shared" si="9"/>
        <v>0</v>
      </c>
      <c r="H186" s="263">
        <f t="shared" si="10"/>
        <v>0</v>
      </c>
      <c r="I186" s="261"/>
      <c r="J186" s="261"/>
      <c r="K186" s="261"/>
    </row>
    <row r="187" spans="1:11" x14ac:dyDescent="0.2">
      <c r="A187" s="280" t="str">
        <f t="shared" si="11"/>
        <v/>
      </c>
      <c r="B187" s="250"/>
      <c r="C187" s="264"/>
      <c r="D187" s="250"/>
      <c r="E187" s="262"/>
      <c r="F187" s="262"/>
      <c r="G187" s="279">
        <f t="shared" si="9"/>
        <v>0</v>
      </c>
      <c r="H187" s="263">
        <f t="shared" si="10"/>
        <v>0</v>
      </c>
      <c r="I187" s="261"/>
      <c r="J187" s="261"/>
      <c r="K187" s="261"/>
    </row>
    <row r="188" spans="1:11" x14ac:dyDescent="0.2">
      <c r="A188" s="280" t="str">
        <f t="shared" si="11"/>
        <v/>
      </c>
      <c r="B188" s="250"/>
      <c r="C188" s="264"/>
      <c r="D188" s="250"/>
      <c r="E188" s="262"/>
      <c r="F188" s="262"/>
      <c r="G188" s="279">
        <f t="shared" si="9"/>
        <v>0</v>
      </c>
      <c r="H188" s="263">
        <f t="shared" si="10"/>
        <v>0</v>
      </c>
      <c r="I188" s="261"/>
      <c r="J188" s="261"/>
      <c r="K188" s="261"/>
    </row>
    <row r="189" spans="1:11" x14ac:dyDescent="0.2">
      <c r="A189" s="280" t="str">
        <f t="shared" si="11"/>
        <v/>
      </c>
      <c r="B189" s="250"/>
      <c r="C189" s="264"/>
      <c r="D189" s="250"/>
      <c r="E189" s="262"/>
      <c r="F189" s="262"/>
      <c r="G189" s="279">
        <f t="shared" si="9"/>
        <v>0</v>
      </c>
      <c r="H189" s="263">
        <f t="shared" si="10"/>
        <v>0</v>
      </c>
      <c r="I189" s="261"/>
      <c r="J189" s="261"/>
      <c r="K189" s="261"/>
    </row>
    <row r="190" spans="1:11" x14ac:dyDescent="0.2">
      <c r="A190" s="280" t="str">
        <f t="shared" si="11"/>
        <v/>
      </c>
      <c r="B190" s="250"/>
      <c r="C190" s="264"/>
      <c r="D190" s="250"/>
      <c r="E190" s="262"/>
      <c r="F190" s="262"/>
      <c r="G190" s="279">
        <f t="shared" si="9"/>
        <v>0</v>
      </c>
      <c r="H190" s="263">
        <f t="shared" si="10"/>
        <v>0</v>
      </c>
      <c r="I190" s="261"/>
      <c r="J190" s="261"/>
      <c r="K190" s="261"/>
    </row>
    <row r="191" spans="1:11" x14ac:dyDescent="0.2">
      <c r="A191" s="280" t="str">
        <f t="shared" si="11"/>
        <v/>
      </c>
      <c r="B191" s="250"/>
      <c r="C191" s="264"/>
      <c r="D191" s="250"/>
      <c r="E191" s="262"/>
      <c r="F191" s="262"/>
      <c r="G191" s="279">
        <f t="shared" si="9"/>
        <v>0</v>
      </c>
      <c r="H191" s="263">
        <f t="shared" si="10"/>
        <v>0</v>
      </c>
      <c r="I191" s="261"/>
      <c r="J191" s="261"/>
      <c r="K191" s="261"/>
    </row>
    <row r="192" spans="1:11" x14ac:dyDescent="0.2">
      <c r="A192" s="280" t="str">
        <f t="shared" si="11"/>
        <v/>
      </c>
      <c r="B192" s="250"/>
      <c r="C192" s="264"/>
      <c r="D192" s="250"/>
      <c r="E192" s="262"/>
      <c r="F192" s="262"/>
      <c r="G192" s="279">
        <f t="shared" si="9"/>
        <v>0</v>
      </c>
      <c r="H192" s="263">
        <f t="shared" si="10"/>
        <v>0</v>
      </c>
      <c r="I192" s="261"/>
      <c r="J192" s="261"/>
      <c r="K192" s="261"/>
    </row>
    <row r="193" spans="1:11" x14ac:dyDescent="0.2">
      <c r="A193" s="280" t="str">
        <f t="shared" si="11"/>
        <v/>
      </c>
      <c r="B193" s="250"/>
      <c r="C193" s="264"/>
      <c r="D193" s="250"/>
      <c r="E193" s="262"/>
      <c r="F193" s="262"/>
      <c r="G193" s="279">
        <f t="shared" si="9"/>
        <v>0</v>
      </c>
      <c r="H193" s="263">
        <f t="shared" si="10"/>
        <v>0</v>
      </c>
      <c r="I193" s="261"/>
      <c r="J193" s="261"/>
      <c r="K193" s="261"/>
    </row>
    <row r="194" spans="1:11" x14ac:dyDescent="0.2">
      <c r="A194" s="280" t="str">
        <f t="shared" si="11"/>
        <v/>
      </c>
      <c r="B194" s="250"/>
      <c r="C194" s="264"/>
      <c r="D194" s="250"/>
      <c r="E194" s="262"/>
      <c r="F194" s="262"/>
      <c r="G194" s="279">
        <f t="shared" si="9"/>
        <v>0</v>
      </c>
      <c r="H194" s="263">
        <f t="shared" si="10"/>
        <v>0</v>
      </c>
      <c r="I194" s="261"/>
      <c r="J194" s="261"/>
      <c r="K194" s="261"/>
    </row>
    <row r="195" spans="1:11" x14ac:dyDescent="0.2">
      <c r="A195" s="280" t="str">
        <f t="shared" si="11"/>
        <v/>
      </c>
      <c r="B195" s="250"/>
      <c r="C195" s="264"/>
      <c r="D195" s="250"/>
      <c r="E195" s="262"/>
      <c r="F195" s="262"/>
      <c r="G195" s="279">
        <f t="shared" si="9"/>
        <v>0</v>
      </c>
      <c r="H195" s="263">
        <f t="shared" si="10"/>
        <v>0</v>
      </c>
      <c r="I195" s="261"/>
      <c r="J195" s="261"/>
      <c r="K195" s="261"/>
    </row>
    <row r="196" spans="1:11" x14ac:dyDescent="0.2">
      <c r="A196" s="280" t="str">
        <f t="shared" si="11"/>
        <v/>
      </c>
      <c r="B196" s="250"/>
      <c r="C196" s="264"/>
      <c r="D196" s="250"/>
      <c r="E196" s="262"/>
      <c r="F196" s="262"/>
      <c r="G196" s="279">
        <f t="shared" si="9"/>
        <v>0</v>
      </c>
      <c r="H196" s="263">
        <f t="shared" si="10"/>
        <v>0</v>
      </c>
      <c r="I196" s="261"/>
      <c r="J196" s="261"/>
      <c r="K196" s="261"/>
    </row>
    <row r="197" spans="1:11" x14ac:dyDescent="0.2">
      <c r="A197" s="280" t="str">
        <f t="shared" si="11"/>
        <v/>
      </c>
      <c r="B197" s="250"/>
      <c r="C197" s="264"/>
      <c r="D197" s="250"/>
      <c r="E197" s="262"/>
      <c r="F197" s="262"/>
      <c r="G197" s="279">
        <f t="shared" si="9"/>
        <v>0</v>
      </c>
      <c r="H197" s="263">
        <f t="shared" si="10"/>
        <v>0</v>
      </c>
      <c r="I197" s="261"/>
      <c r="J197" s="261"/>
      <c r="K197" s="261"/>
    </row>
    <row r="198" spans="1:11" x14ac:dyDescent="0.2">
      <c r="A198" s="280" t="str">
        <f t="shared" si="11"/>
        <v/>
      </c>
      <c r="B198" s="250"/>
      <c r="C198" s="264"/>
      <c r="D198" s="250"/>
      <c r="E198" s="262"/>
      <c r="F198" s="262"/>
      <c r="G198" s="279">
        <f t="shared" si="9"/>
        <v>0</v>
      </c>
      <c r="H198" s="263">
        <f t="shared" si="10"/>
        <v>0</v>
      </c>
      <c r="I198" s="261"/>
      <c r="J198" s="261"/>
      <c r="K198" s="261"/>
    </row>
    <row r="199" spans="1:11" x14ac:dyDescent="0.2">
      <c r="A199" s="280" t="str">
        <f t="shared" si="11"/>
        <v/>
      </c>
      <c r="B199" s="250"/>
      <c r="C199" s="264"/>
      <c r="D199" s="250"/>
      <c r="E199" s="262"/>
      <c r="F199" s="262"/>
      <c r="G199" s="279">
        <f t="shared" si="9"/>
        <v>0</v>
      </c>
      <c r="H199" s="263">
        <f t="shared" si="10"/>
        <v>0</v>
      </c>
      <c r="I199" s="261"/>
      <c r="J199" s="261"/>
      <c r="K199" s="261"/>
    </row>
    <row r="200" spans="1:11" x14ac:dyDescent="0.2">
      <c r="A200" s="280" t="str">
        <f t="shared" si="11"/>
        <v/>
      </c>
      <c r="B200" s="250"/>
      <c r="C200" s="264"/>
      <c r="D200" s="250"/>
      <c r="E200" s="262"/>
      <c r="F200" s="262"/>
      <c r="G200" s="279">
        <f t="shared" si="9"/>
        <v>0</v>
      </c>
      <c r="H200" s="263">
        <f t="shared" si="10"/>
        <v>0</v>
      </c>
      <c r="I200" s="261"/>
      <c r="J200" s="261"/>
      <c r="K200" s="261"/>
    </row>
    <row r="201" spans="1:11" x14ac:dyDescent="0.2">
      <c r="A201" s="280" t="str">
        <f t="shared" ref="A201:A207" si="12">IF(H201&gt;0.001,A200+1,"")</f>
        <v/>
      </c>
      <c r="B201" s="250"/>
      <c r="C201" s="264"/>
      <c r="D201" s="250"/>
      <c r="E201" s="262"/>
      <c r="F201" s="262"/>
      <c r="G201" s="279">
        <f t="shared" ref="G201:G207" si="13">E201-F201</f>
        <v>0</v>
      </c>
      <c r="H201" s="263">
        <f t="shared" ref="H201:H207" si="14">SUM(E201:F201)</f>
        <v>0</v>
      </c>
      <c r="I201" s="261"/>
      <c r="J201" s="261"/>
      <c r="K201" s="261"/>
    </row>
    <row r="202" spans="1:11" x14ac:dyDescent="0.2">
      <c r="A202" s="280" t="str">
        <f t="shared" si="12"/>
        <v/>
      </c>
      <c r="B202" s="250"/>
      <c r="C202" s="264"/>
      <c r="D202" s="250"/>
      <c r="E202" s="262"/>
      <c r="F202" s="262"/>
      <c r="G202" s="279">
        <f t="shared" si="13"/>
        <v>0</v>
      </c>
      <c r="H202" s="263">
        <f t="shared" si="14"/>
        <v>0</v>
      </c>
      <c r="I202" s="261"/>
      <c r="J202" s="261"/>
      <c r="K202" s="261"/>
    </row>
    <row r="203" spans="1:11" x14ac:dyDescent="0.2">
      <c r="A203" s="280" t="str">
        <f t="shared" si="12"/>
        <v/>
      </c>
      <c r="B203" s="250"/>
      <c r="C203" s="264"/>
      <c r="D203" s="250"/>
      <c r="E203" s="262"/>
      <c r="F203" s="262"/>
      <c r="G203" s="279">
        <f t="shared" si="13"/>
        <v>0</v>
      </c>
      <c r="H203" s="263">
        <f t="shared" si="14"/>
        <v>0</v>
      </c>
      <c r="I203" s="261"/>
      <c r="J203" s="261"/>
      <c r="K203" s="261"/>
    </row>
    <row r="204" spans="1:11" x14ac:dyDescent="0.2">
      <c r="A204" s="280" t="str">
        <f t="shared" si="12"/>
        <v/>
      </c>
      <c r="B204" s="250"/>
      <c r="C204" s="264"/>
      <c r="D204" s="250"/>
      <c r="E204" s="262"/>
      <c r="F204" s="262"/>
      <c r="G204" s="279">
        <f t="shared" si="13"/>
        <v>0</v>
      </c>
      <c r="H204" s="263">
        <f t="shared" si="14"/>
        <v>0</v>
      </c>
      <c r="I204" s="261"/>
      <c r="J204" s="261"/>
      <c r="K204" s="261"/>
    </row>
    <row r="205" spans="1:11" x14ac:dyDescent="0.2">
      <c r="A205" s="280" t="str">
        <f t="shared" si="12"/>
        <v/>
      </c>
      <c r="B205" s="250"/>
      <c r="C205" s="264"/>
      <c r="D205" s="250"/>
      <c r="E205" s="262"/>
      <c r="F205" s="262"/>
      <c r="G205" s="279">
        <f t="shared" si="13"/>
        <v>0</v>
      </c>
      <c r="H205" s="263">
        <f t="shared" si="14"/>
        <v>0</v>
      </c>
      <c r="I205" s="261"/>
      <c r="J205" s="261"/>
      <c r="K205" s="261"/>
    </row>
    <row r="206" spans="1:11" x14ac:dyDescent="0.2">
      <c r="A206" s="280" t="str">
        <f t="shared" si="12"/>
        <v/>
      </c>
      <c r="B206" s="250"/>
      <c r="C206" s="264"/>
      <c r="D206" s="250"/>
      <c r="E206" s="262"/>
      <c r="F206" s="262"/>
      <c r="G206" s="279">
        <f t="shared" si="13"/>
        <v>0</v>
      </c>
      <c r="H206" s="263">
        <f t="shared" si="14"/>
        <v>0</v>
      </c>
      <c r="I206" s="261"/>
      <c r="J206" s="261"/>
      <c r="K206" s="261"/>
    </row>
    <row r="207" spans="1:11" x14ac:dyDescent="0.2">
      <c r="A207" s="280" t="str">
        <f t="shared" si="12"/>
        <v/>
      </c>
      <c r="B207" s="250"/>
      <c r="C207" s="264"/>
      <c r="D207" s="250"/>
      <c r="E207" s="262"/>
      <c r="F207" s="262"/>
      <c r="G207" s="279">
        <f t="shared" si="13"/>
        <v>0</v>
      </c>
      <c r="H207" s="263">
        <f t="shared" si="14"/>
        <v>0</v>
      </c>
      <c r="I207" s="261"/>
      <c r="J207" s="261"/>
      <c r="K207" s="261"/>
    </row>
    <row r="208" spans="1:11" x14ac:dyDescent="0.2">
      <c r="A208" s="280" t="str">
        <f t="shared" ref="A208:A242" si="15">IF(H208&gt;0.001,A207+1,"")</f>
        <v/>
      </c>
      <c r="B208" s="250"/>
      <c r="C208" s="264"/>
      <c r="D208" s="250"/>
      <c r="E208" s="262"/>
      <c r="F208" s="262"/>
      <c r="G208" s="279">
        <f t="shared" ref="G208:G242" si="16">E208-F208</f>
        <v>0</v>
      </c>
      <c r="H208" s="263">
        <f t="shared" ref="H208:H242" si="17">SUM(E208:F208)</f>
        <v>0</v>
      </c>
      <c r="I208" s="261"/>
      <c r="J208" s="261"/>
      <c r="K208" s="261"/>
    </row>
    <row r="209" spans="1:11" x14ac:dyDescent="0.2">
      <c r="A209" s="280" t="str">
        <f t="shared" si="15"/>
        <v/>
      </c>
      <c r="B209" s="250"/>
      <c r="C209" s="264"/>
      <c r="D209" s="250"/>
      <c r="E209" s="262"/>
      <c r="F209" s="262"/>
      <c r="G209" s="279">
        <f t="shared" si="16"/>
        <v>0</v>
      </c>
      <c r="H209" s="263">
        <f t="shared" si="17"/>
        <v>0</v>
      </c>
      <c r="I209" s="261"/>
      <c r="J209" s="261"/>
      <c r="K209" s="261"/>
    </row>
    <row r="210" spans="1:11" x14ac:dyDescent="0.2">
      <c r="A210" s="280" t="str">
        <f t="shared" si="15"/>
        <v/>
      </c>
      <c r="B210" s="250"/>
      <c r="C210" s="264"/>
      <c r="D210" s="250"/>
      <c r="E210" s="262"/>
      <c r="F210" s="262"/>
      <c r="G210" s="279">
        <f t="shared" si="16"/>
        <v>0</v>
      </c>
      <c r="H210" s="263">
        <f t="shared" si="17"/>
        <v>0</v>
      </c>
      <c r="I210" s="261"/>
      <c r="J210" s="261"/>
      <c r="K210" s="261"/>
    </row>
    <row r="211" spans="1:11" x14ac:dyDescent="0.2">
      <c r="A211" s="280" t="str">
        <f t="shared" si="15"/>
        <v/>
      </c>
      <c r="B211" s="250"/>
      <c r="C211" s="264"/>
      <c r="D211" s="250"/>
      <c r="E211" s="262"/>
      <c r="F211" s="262"/>
      <c r="G211" s="279">
        <f t="shared" si="16"/>
        <v>0</v>
      </c>
      <c r="H211" s="263">
        <f t="shared" si="17"/>
        <v>0</v>
      </c>
      <c r="I211" s="261"/>
      <c r="J211" s="261"/>
      <c r="K211" s="261"/>
    </row>
    <row r="212" spans="1:11" x14ac:dyDescent="0.2">
      <c r="A212" s="280" t="str">
        <f t="shared" si="15"/>
        <v/>
      </c>
      <c r="B212" s="250"/>
      <c r="C212" s="264"/>
      <c r="D212" s="250"/>
      <c r="E212" s="262"/>
      <c r="F212" s="262"/>
      <c r="G212" s="279">
        <f t="shared" si="16"/>
        <v>0</v>
      </c>
      <c r="H212" s="263">
        <f t="shared" si="17"/>
        <v>0</v>
      </c>
      <c r="I212" s="261"/>
      <c r="J212" s="261"/>
      <c r="K212" s="261"/>
    </row>
    <row r="213" spans="1:11" x14ac:dyDescent="0.2">
      <c r="A213" s="280" t="str">
        <f t="shared" si="15"/>
        <v/>
      </c>
      <c r="B213" s="250"/>
      <c r="C213" s="264"/>
      <c r="D213" s="250"/>
      <c r="E213" s="262"/>
      <c r="F213" s="262"/>
      <c r="G213" s="279">
        <f t="shared" si="16"/>
        <v>0</v>
      </c>
      <c r="H213" s="263">
        <f t="shared" si="17"/>
        <v>0</v>
      </c>
      <c r="I213" s="261"/>
      <c r="J213" s="261"/>
      <c r="K213" s="261"/>
    </row>
    <row r="214" spans="1:11" x14ac:dyDescent="0.2">
      <c r="A214" s="280" t="str">
        <f t="shared" si="15"/>
        <v/>
      </c>
      <c r="B214" s="250"/>
      <c r="C214" s="264"/>
      <c r="D214" s="250"/>
      <c r="E214" s="262"/>
      <c r="F214" s="262"/>
      <c r="G214" s="279">
        <f t="shared" si="16"/>
        <v>0</v>
      </c>
      <c r="H214" s="263">
        <f t="shared" si="17"/>
        <v>0</v>
      </c>
      <c r="I214" s="261"/>
      <c r="J214" s="261"/>
      <c r="K214" s="261"/>
    </row>
    <row r="215" spans="1:11" x14ac:dyDescent="0.2">
      <c r="A215" s="280" t="str">
        <f t="shared" si="15"/>
        <v/>
      </c>
      <c r="B215" s="250"/>
      <c r="C215" s="264"/>
      <c r="D215" s="250"/>
      <c r="E215" s="262"/>
      <c r="F215" s="262"/>
      <c r="G215" s="279">
        <f t="shared" si="16"/>
        <v>0</v>
      </c>
      <c r="H215" s="263">
        <f t="shared" si="17"/>
        <v>0</v>
      </c>
      <c r="I215" s="261"/>
      <c r="J215" s="261"/>
      <c r="K215" s="261"/>
    </row>
    <row r="216" spans="1:11" x14ac:dyDescent="0.2">
      <c r="A216" s="280" t="str">
        <f t="shared" si="15"/>
        <v/>
      </c>
      <c r="B216" s="250"/>
      <c r="C216" s="264"/>
      <c r="D216" s="250"/>
      <c r="E216" s="262"/>
      <c r="F216" s="262"/>
      <c r="G216" s="279">
        <f t="shared" si="16"/>
        <v>0</v>
      </c>
      <c r="H216" s="263">
        <f t="shared" si="17"/>
        <v>0</v>
      </c>
      <c r="I216" s="261"/>
      <c r="J216" s="261"/>
      <c r="K216" s="261"/>
    </row>
    <row r="217" spans="1:11" x14ac:dyDescent="0.2">
      <c r="A217" s="280" t="str">
        <f t="shared" si="15"/>
        <v/>
      </c>
      <c r="B217" s="250"/>
      <c r="C217" s="264"/>
      <c r="D217" s="250"/>
      <c r="E217" s="262"/>
      <c r="F217" s="262"/>
      <c r="G217" s="279">
        <f t="shared" si="16"/>
        <v>0</v>
      </c>
      <c r="H217" s="263">
        <f t="shared" si="17"/>
        <v>0</v>
      </c>
      <c r="I217" s="261"/>
      <c r="J217" s="261"/>
      <c r="K217" s="261"/>
    </row>
    <row r="218" spans="1:11" x14ac:dyDescent="0.2">
      <c r="A218" s="280" t="str">
        <f t="shared" si="15"/>
        <v/>
      </c>
      <c r="B218" s="250"/>
      <c r="C218" s="264"/>
      <c r="D218" s="250"/>
      <c r="E218" s="262"/>
      <c r="F218" s="262"/>
      <c r="G218" s="279">
        <f t="shared" si="16"/>
        <v>0</v>
      </c>
      <c r="H218" s="263">
        <f t="shared" si="17"/>
        <v>0</v>
      </c>
      <c r="I218" s="261"/>
      <c r="J218" s="261"/>
      <c r="K218" s="261"/>
    </row>
    <row r="219" spans="1:11" x14ac:dyDescent="0.2">
      <c r="A219" s="280" t="str">
        <f t="shared" si="15"/>
        <v/>
      </c>
      <c r="B219" s="250"/>
      <c r="C219" s="264"/>
      <c r="D219" s="250"/>
      <c r="E219" s="262"/>
      <c r="F219" s="262"/>
      <c r="G219" s="279">
        <f t="shared" si="16"/>
        <v>0</v>
      </c>
      <c r="H219" s="263">
        <f t="shared" si="17"/>
        <v>0</v>
      </c>
      <c r="I219" s="261"/>
      <c r="J219" s="261"/>
      <c r="K219" s="261"/>
    </row>
    <row r="220" spans="1:11" x14ac:dyDescent="0.2">
      <c r="A220" s="280" t="str">
        <f t="shared" si="15"/>
        <v/>
      </c>
      <c r="B220" s="250"/>
      <c r="C220" s="264"/>
      <c r="D220" s="250"/>
      <c r="E220" s="262"/>
      <c r="F220" s="262"/>
      <c r="G220" s="279">
        <f t="shared" si="16"/>
        <v>0</v>
      </c>
      <c r="H220" s="263">
        <f t="shared" si="17"/>
        <v>0</v>
      </c>
      <c r="I220" s="261"/>
      <c r="J220" s="261"/>
      <c r="K220" s="261"/>
    </row>
    <row r="221" spans="1:11" x14ac:dyDescent="0.2">
      <c r="A221" s="280" t="str">
        <f t="shared" si="15"/>
        <v/>
      </c>
      <c r="B221" s="250"/>
      <c r="C221" s="264"/>
      <c r="D221" s="250"/>
      <c r="E221" s="262"/>
      <c r="F221" s="262"/>
      <c r="G221" s="279">
        <f t="shared" si="16"/>
        <v>0</v>
      </c>
      <c r="H221" s="263">
        <f t="shared" si="17"/>
        <v>0</v>
      </c>
      <c r="I221" s="261"/>
      <c r="J221" s="261"/>
      <c r="K221" s="261"/>
    </row>
    <row r="222" spans="1:11" x14ac:dyDescent="0.2">
      <c r="A222" s="280" t="str">
        <f t="shared" si="15"/>
        <v/>
      </c>
      <c r="B222" s="250"/>
      <c r="C222" s="264"/>
      <c r="D222" s="250"/>
      <c r="E222" s="262"/>
      <c r="F222" s="262"/>
      <c r="G222" s="279">
        <f t="shared" si="16"/>
        <v>0</v>
      </c>
      <c r="H222" s="263">
        <f t="shared" si="17"/>
        <v>0</v>
      </c>
      <c r="I222" s="261"/>
      <c r="J222" s="261"/>
      <c r="K222" s="261"/>
    </row>
    <row r="223" spans="1:11" x14ac:dyDescent="0.2">
      <c r="A223" s="280" t="str">
        <f t="shared" si="15"/>
        <v/>
      </c>
      <c r="B223" s="250"/>
      <c r="C223" s="264"/>
      <c r="D223" s="250"/>
      <c r="E223" s="262"/>
      <c r="F223" s="262"/>
      <c r="G223" s="279">
        <f t="shared" si="16"/>
        <v>0</v>
      </c>
      <c r="H223" s="263">
        <f t="shared" si="17"/>
        <v>0</v>
      </c>
      <c r="I223" s="261"/>
      <c r="J223" s="261"/>
      <c r="K223" s="261"/>
    </row>
    <row r="224" spans="1:11" x14ac:dyDescent="0.2">
      <c r="A224" s="280" t="str">
        <f t="shared" si="15"/>
        <v/>
      </c>
      <c r="B224" s="250"/>
      <c r="C224" s="264"/>
      <c r="D224" s="250"/>
      <c r="E224" s="262"/>
      <c r="F224" s="262"/>
      <c r="G224" s="279">
        <f t="shared" si="16"/>
        <v>0</v>
      </c>
      <c r="H224" s="263">
        <f t="shared" si="17"/>
        <v>0</v>
      </c>
      <c r="I224" s="261"/>
      <c r="J224" s="261"/>
      <c r="K224" s="261"/>
    </row>
    <row r="225" spans="1:11" x14ac:dyDescent="0.2">
      <c r="A225" s="280" t="str">
        <f t="shared" si="15"/>
        <v/>
      </c>
      <c r="B225" s="250"/>
      <c r="C225" s="264"/>
      <c r="D225" s="250"/>
      <c r="E225" s="262"/>
      <c r="F225" s="262"/>
      <c r="G225" s="279">
        <f t="shared" si="16"/>
        <v>0</v>
      </c>
      <c r="H225" s="263">
        <f t="shared" si="17"/>
        <v>0</v>
      </c>
      <c r="I225" s="261"/>
      <c r="J225" s="261"/>
      <c r="K225" s="261"/>
    </row>
    <row r="226" spans="1:11" x14ac:dyDescent="0.2">
      <c r="A226" s="280" t="str">
        <f t="shared" si="15"/>
        <v/>
      </c>
      <c r="B226" s="250"/>
      <c r="C226" s="264"/>
      <c r="D226" s="250"/>
      <c r="E226" s="262"/>
      <c r="F226" s="262"/>
      <c r="G226" s="279">
        <f t="shared" si="16"/>
        <v>0</v>
      </c>
      <c r="H226" s="263">
        <f t="shared" si="17"/>
        <v>0</v>
      </c>
      <c r="I226" s="261"/>
      <c r="J226" s="261"/>
      <c r="K226" s="261"/>
    </row>
    <row r="227" spans="1:11" x14ac:dyDescent="0.2">
      <c r="A227" s="280" t="str">
        <f t="shared" si="15"/>
        <v/>
      </c>
      <c r="B227" s="250"/>
      <c r="C227" s="264"/>
      <c r="D227" s="250"/>
      <c r="E227" s="262"/>
      <c r="F227" s="262"/>
      <c r="G227" s="279">
        <f t="shared" si="16"/>
        <v>0</v>
      </c>
      <c r="H227" s="263">
        <f t="shared" si="17"/>
        <v>0</v>
      </c>
      <c r="I227" s="261"/>
      <c r="J227" s="261"/>
      <c r="K227" s="261"/>
    </row>
    <row r="228" spans="1:11" x14ac:dyDescent="0.2">
      <c r="A228" s="280" t="str">
        <f t="shared" si="15"/>
        <v/>
      </c>
      <c r="B228" s="250"/>
      <c r="C228" s="264"/>
      <c r="D228" s="250"/>
      <c r="E228" s="262"/>
      <c r="F228" s="262"/>
      <c r="G228" s="279">
        <f t="shared" si="16"/>
        <v>0</v>
      </c>
      <c r="H228" s="263">
        <f t="shared" si="17"/>
        <v>0</v>
      </c>
      <c r="I228" s="261"/>
      <c r="J228" s="261"/>
      <c r="K228" s="261"/>
    </row>
    <row r="229" spans="1:11" x14ac:dyDescent="0.2">
      <c r="A229" s="280" t="str">
        <f t="shared" si="15"/>
        <v/>
      </c>
      <c r="B229" s="250"/>
      <c r="C229" s="264"/>
      <c r="D229" s="250"/>
      <c r="E229" s="262"/>
      <c r="F229" s="262"/>
      <c r="G229" s="279">
        <f t="shared" si="16"/>
        <v>0</v>
      </c>
      <c r="H229" s="263">
        <f t="shared" si="17"/>
        <v>0</v>
      </c>
      <c r="I229" s="261"/>
      <c r="J229" s="261"/>
      <c r="K229" s="261"/>
    </row>
    <row r="230" spans="1:11" x14ac:dyDescent="0.2">
      <c r="A230" s="280" t="str">
        <f t="shared" si="15"/>
        <v/>
      </c>
      <c r="B230" s="250"/>
      <c r="C230" s="264"/>
      <c r="D230" s="250"/>
      <c r="E230" s="262"/>
      <c r="F230" s="262"/>
      <c r="G230" s="279">
        <f t="shared" si="16"/>
        <v>0</v>
      </c>
      <c r="H230" s="263">
        <f t="shared" si="17"/>
        <v>0</v>
      </c>
      <c r="I230" s="261"/>
      <c r="J230" s="261"/>
      <c r="K230" s="261"/>
    </row>
    <row r="231" spans="1:11" x14ac:dyDescent="0.2">
      <c r="A231" s="280" t="str">
        <f t="shared" si="15"/>
        <v/>
      </c>
      <c r="B231" s="250"/>
      <c r="C231" s="264"/>
      <c r="D231" s="250"/>
      <c r="E231" s="262"/>
      <c r="F231" s="262"/>
      <c r="G231" s="279">
        <f t="shared" si="16"/>
        <v>0</v>
      </c>
      <c r="H231" s="263">
        <f t="shared" si="17"/>
        <v>0</v>
      </c>
      <c r="I231" s="261"/>
      <c r="J231" s="261"/>
      <c r="K231" s="261"/>
    </row>
    <row r="232" spans="1:11" x14ac:dyDescent="0.2">
      <c r="A232" s="280" t="str">
        <f t="shared" si="15"/>
        <v/>
      </c>
      <c r="B232" s="250"/>
      <c r="C232" s="264"/>
      <c r="D232" s="250"/>
      <c r="E232" s="262"/>
      <c r="F232" s="262"/>
      <c r="G232" s="279">
        <f t="shared" si="16"/>
        <v>0</v>
      </c>
      <c r="H232" s="263">
        <f t="shared" si="17"/>
        <v>0</v>
      </c>
      <c r="I232" s="261"/>
      <c r="J232" s="261"/>
      <c r="K232" s="261"/>
    </row>
    <row r="233" spans="1:11" x14ac:dyDescent="0.2">
      <c r="A233" s="280" t="str">
        <f t="shared" si="15"/>
        <v/>
      </c>
      <c r="B233" s="250"/>
      <c r="C233" s="264"/>
      <c r="D233" s="250"/>
      <c r="E233" s="262"/>
      <c r="F233" s="262"/>
      <c r="G233" s="279">
        <f t="shared" si="16"/>
        <v>0</v>
      </c>
      <c r="H233" s="263">
        <f t="shared" si="17"/>
        <v>0</v>
      </c>
      <c r="I233" s="261"/>
      <c r="J233" s="261"/>
      <c r="K233" s="261"/>
    </row>
    <row r="234" spans="1:11" x14ac:dyDescent="0.2">
      <c r="A234" s="280" t="str">
        <f t="shared" si="15"/>
        <v/>
      </c>
      <c r="B234" s="250"/>
      <c r="C234" s="264"/>
      <c r="D234" s="250"/>
      <c r="E234" s="262"/>
      <c r="F234" s="262"/>
      <c r="G234" s="279">
        <f t="shared" si="16"/>
        <v>0</v>
      </c>
      <c r="H234" s="263">
        <f t="shared" si="17"/>
        <v>0</v>
      </c>
      <c r="I234" s="261"/>
      <c r="J234" s="261"/>
      <c r="K234" s="261"/>
    </row>
    <row r="235" spans="1:11" x14ac:dyDescent="0.2">
      <c r="A235" s="280" t="str">
        <f t="shared" si="15"/>
        <v/>
      </c>
      <c r="B235" s="250"/>
      <c r="C235" s="264"/>
      <c r="D235" s="250"/>
      <c r="E235" s="262"/>
      <c r="F235" s="262"/>
      <c r="G235" s="279">
        <f t="shared" si="16"/>
        <v>0</v>
      </c>
      <c r="H235" s="263">
        <f t="shared" si="17"/>
        <v>0</v>
      </c>
      <c r="I235" s="261"/>
      <c r="J235" s="261"/>
      <c r="K235" s="261"/>
    </row>
    <row r="236" spans="1:11" x14ac:dyDescent="0.2">
      <c r="A236" s="280" t="str">
        <f t="shared" si="15"/>
        <v/>
      </c>
      <c r="B236" s="250"/>
      <c r="C236" s="264"/>
      <c r="D236" s="250"/>
      <c r="E236" s="262"/>
      <c r="F236" s="262"/>
      <c r="G236" s="279">
        <f t="shared" si="16"/>
        <v>0</v>
      </c>
      <c r="H236" s="263">
        <f t="shared" si="17"/>
        <v>0</v>
      </c>
      <c r="I236" s="261"/>
      <c r="J236" s="261"/>
      <c r="K236" s="261"/>
    </row>
    <row r="237" spans="1:11" x14ac:dyDescent="0.2">
      <c r="A237" s="280" t="str">
        <f t="shared" si="15"/>
        <v/>
      </c>
      <c r="B237" s="250"/>
      <c r="C237" s="264"/>
      <c r="D237" s="250"/>
      <c r="E237" s="262"/>
      <c r="F237" s="262"/>
      <c r="G237" s="279">
        <f t="shared" si="16"/>
        <v>0</v>
      </c>
      <c r="H237" s="263">
        <f t="shared" si="17"/>
        <v>0</v>
      </c>
      <c r="I237" s="261"/>
      <c r="J237" s="261"/>
      <c r="K237" s="261"/>
    </row>
    <row r="238" spans="1:11" x14ac:dyDescent="0.2">
      <c r="A238" s="280" t="str">
        <f t="shared" si="15"/>
        <v/>
      </c>
      <c r="B238" s="250"/>
      <c r="C238" s="264"/>
      <c r="D238" s="250"/>
      <c r="E238" s="262"/>
      <c r="F238" s="262"/>
      <c r="G238" s="279">
        <f t="shared" si="16"/>
        <v>0</v>
      </c>
      <c r="H238" s="263">
        <f t="shared" si="17"/>
        <v>0</v>
      </c>
      <c r="I238" s="261"/>
      <c r="J238" s="261"/>
      <c r="K238" s="261"/>
    </row>
    <row r="239" spans="1:11" x14ac:dyDescent="0.2">
      <c r="A239" s="280" t="str">
        <f t="shared" si="15"/>
        <v/>
      </c>
      <c r="B239" s="250"/>
      <c r="C239" s="264"/>
      <c r="D239" s="250"/>
      <c r="E239" s="262"/>
      <c r="F239" s="262"/>
      <c r="G239" s="279">
        <f t="shared" si="16"/>
        <v>0</v>
      </c>
      <c r="H239" s="263">
        <f t="shared" si="17"/>
        <v>0</v>
      </c>
      <c r="I239" s="261"/>
      <c r="J239" s="261"/>
      <c r="K239" s="261"/>
    </row>
    <row r="240" spans="1:11" x14ac:dyDescent="0.2">
      <c r="A240" s="280" t="str">
        <f t="shared" si="15"/>
        <v/>
      </c>
      <c r="B240" s="250"/>
      <c r="C240" s="264"/>
      <c r="D240" s="250"/>
      <c r="E240" s="262"/>
      <c r="F240" s="262"/>
      <c r="G240" s="279">
        <f t="shared" si="16"/>
        <v>0</v>
      </c>
      <c r="H240" s="263">
        <f t="shared" si="17"/>
        <v>0</v>
      </c>
      <c r="I240" s="261"/>
      <c r="J240" s="261"/>
      <c r="K240" s="261"/>
    </row>
    <row r="241" spans="1:11" x14ac:dyDescent="0.2">
      <c r="A241" s="280" t="str">
        <f t="shared" si="15"/>
        <v/>
      </c>
      <c r="B241" s="250"/>
      <c r="C241" s="264"/>
      <c r="D241" s="250"/>
      <c r="E241" s="262"/>
      <c r="F241" s="262"/>
      <c r="G241" s="279">
        <f t="shared" si="16"/>
        <v>0</v>
      </c>
      <c r="H241" s="263">
        <f t="shared" si="17"/>
        <v>0</v>
      </c>
      <c r="I241" s="261"/>
      <c r="J241" s="261"/>
      <c r="K241" s="261"/>
    </row>
    <row r="242" spans="1:11" x14ac:dyDescent="0.2">
      <c r="A242" s="280" t="str">
        <f t="shared" si="15"/>
        <v/>
      </c>
      <c r="B242" s="250"/>
      <c r="C242" s="264"/>
      <c r="D242" s="250"/>
      <c r="E242" s="262"/>
      <c r="F242" s="262"/>
      <c r="G242" s="279">
        <f t="shared" si="16"/>
        <v>0</v>
      </c>
      <c r="H242" s="263">
        <f t="shared" si="17"/>
        <v>0</v>
      </c>
      <c r="I242" s="261"/>
      <c r="J242" s="261"/>
      <c r="K242" s="261"/>
    </row>
  </sheetData>
  <sheetProtection algorithmName="SHA-512" hashValue="4bGnAZDbHtMh/U2cd1oiuSBU/kN1sDFYJX/HT+PDSQ79BLh8lIxq5F2OieHm/3p83/Ror1IU5uut6Oo6hSToMw==" saltValue="ecvN2LNuSVW0LV53AQ3iIw==" spinCount="100000" sheet="1" objects="1" scenarios="1" selectLockedCells="1"/>
  <mergeCells count="3">
    <mergeCell ref="A1:G1"/>
    <mergeCell ref="A4:G4"/>
    <mergeCell ref="A5:G5"/>
  </mergeCells>
  <phoneticPr fontId="0" type="noConversion"/>
  <dataValidations count="1">
    <dataValidation type="list" allowBlank="1" showInputMessage="1" showErrorMessage="1" sqref="D8:D242">
      <formula1>$I$8:$I$15</formula1>
    </dataValidation>
  </dataValidations>
  <pageMargins left="0.39370078740157483" right="0.39370078740157483" top="0.59055118110236227" bottom="0.59055118110236227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tabColor indexed="10"/>
  </sheetPr>
  <dimension ref="B1:Q43"/>
  <sheetViews>
    <sheetView showZeros="0" topLeftCell="A50" zoomScaleNormal="100" workbookViewId="0">
      <selection activeCell="N20" sqref="N20"/>
    </sheetView>
  </sheetViews>
  <sheetFormatPr defaultRowHeight="12.75" x14ac:dyDescent="0.2"/>
  <cols>
    <col min="2" max="2" width="5.140625" customWidth="1"/>
    <col min="3" max="3" width="3.42578125" customWidth="1"/>
    <col min="4" max="4" width="1.42578125" customWidth="1"/>
    <col min="5" max="5" width="29.7109375" customWidth="1"/>
    <col min="6" max="6" width="4.7109375" style="116" customWidth="1"/>
    <col min="7" max="11" width="9.7109375" customWidth="1"/>
    <col min="12" max="12" width="8.42578125" customWidth="1"/>
    <col min="13" max="13" width="1.7109375" hidden="1" customWidth="1"/>
    <col min="14" max="30" width="13.7109375" customWidth="1"/>
  </cols>
  <sheetData>
    <row r="1" spans="2:17" hidden="1" x14ac:dyDescent="0.2"/>
    <row r="2" spans="2:17" hidden="1" x14ac:dyDescent="0.2"/>
    <row r="3" spans="2:17" hidden="1" x14ac:dyDescent="0.2"/>
    <row r="4" spans="2:17" hidden="1" x14ac:dyDescent="0.2"/>
    <row r="5" spans="2:17" x14ac:dyDescent="0.2">
      <c r="B5" s="3"/>
      <c r="C5" s="3"/>
      <c r="D5" s="3"/>
      <c r="E5" s="3"/>
      <c r="F5" s="28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2:17" x14ac:dyDescent="0.2">
      <c r="B6" s="3"/>
      <c r="C6" s="3"/>
      <c r="D6" s="3"/>
      <c r="E6" s="3"/>
      <c r="F6" s="28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2:17" x14ac:dyDescent="0.2">
      <c r="B7" s="3"/>
      <c r="C7" s="3"/>
      <c r="D7" s="3"/>
      <c r="E7" s="3"/>
      <c r="F7" s="28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2:17" x14ac:dyDescent="0.2">
      <c r="B8" s="3"/>
      <c r="C8" s="3"/>
      <c r="D8" s="3"/>
      <c r="E8" s="3"/>
      <c r="F8" s="28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2:17" ht="38.25" customHeight="1" x14ac:dyDescent="0.2">
      <c r="B9" s="884"/>
      <c r="C9" s="884"/>
      <c r="D9" s="884"/>
      <c r="E9" s="885"/>
      <c r="F9" s="885"/>
      <c r="G9" s="885"/>
      <c r="H9" s="885"/>
      <c r="I9" s="885"/>
      <c r="J9" s="885"/>
      <c r="K9" s="885"/>
      <c r="L9" s="3"/>
      <c r="M9" s="3"/>
      <c r="N9" s="3"/>
      <c r="O9" s="3"/>
      <c r="P9" s="3"/>
      <c r="Q9" s="3"/>
    </row>
    <row r="10" spans="2:17" ht="15" customHeight="1" x14ac:dyDescent="0.2">
      <c r="B10" s="719"/>
      <c r="C10" s="719"/>
      <c r="D10" s="719"/>
      <c r="E10" s="719"/>
      <c r="F10" s="719"/>
      <c r="G10" s="719"/>
      <c r="H10" s="719"/>
      <c r="I10" s="719"/>
      <c r="J10" s="719"/>
      <c r="K10" s="719"/>
    </row>
    <row r="11" spans="2:17" ht="15.75" x14ac:dyDescent="0.25">
      <c r="B11" s="716"/>
      <c r="C11" s="716"/>
      <c r="D11" s="716"/>
      <c r="E11" s="716"/>
      <c r="F11" s="886"/>
      <c r="G11" s="886"/>
      <c r="H11" s="886"/>
      <c r="I11" s="118"/>
      <c r="J11" s="716"/>
      <c r="K11" s="716"/>
    </row>
    <row r="12" spans="2:17" ht="15.75" x14ac:dyDescent="0.25">
      <c r="B12" s="4"/>
      <c r="C12" s="4"/>
      <c r="D12" s="4"/>
      <c r="E12" s="4"/>
      <c r="F12" s="5"/>
      <c r="G12" s="5"/>
      <c r="H12" s="5"/>
      <c r="I12" s="4"/>
      <c r="J12" s="4"/>
      <c r="K12" s="4"/>
      <c r="L12" s="6"/>
    </row>
    <row r="13" spans="2:17" ht="15.75" x14ac:dyDescent="0.25">
      <c r="B13" s="118"/>
      <c r="C13" s="118"/>
      <c r="D13" s="118"/>
      <c r="E13" s="118"/>
      <c r="F13" s="281"/>
      <c r="G13" s="281"/>
      <c r="H13" s="281"/>
      <c r="I13" s="118"/>
      <c r="J13" s="118"/>
      <c r="K13" s="118"/>
    </row>
    <row r="14" spans="2:17" ht="15.75" x14ac:dyDescent="0.25">
      <c r="B14" s="118"/>
      <c r="C14" s="118"/>
      <c r="D14" s="118"/>
      <c r="E14" s="118"/>
      <c r="F14" s="281"/>
      <c r="G14" s="281"/>
      <c r="H14" s="281"/>
      <c r="I14" s="118"/>
      <c r="J14" s="118"/>
      <c r="K14" s="118"/>
    </row>
    <row r="15" spans="2:17" ht="86.25" customHeight="1" x14ac:dyDescent="0.25">
      <c r="B15" s="118"/>
      <c r="C15" s="118"/>
      <c r="D15" s="118"/>
      <c r="E15" s="118"/>
      <c r="F15" s="281"/>
      <c r="G15" s="281"/>
      <c r="H15" s="281"/>
      <c r="I15" s="118"/>
      <c r="J15" s="118"/>
      <c r="K15" s="118"/>
    </row>
    <row r="16" spans="2:17" ht="21" customHeight="1" x14ac:dyDescent="0.2">
      <c r="B16" s="284"/>
      <c r="C16" s="8"/>
      <c r="D16" s="9"/>
      <c r="E16" s="285"/>
      <c r="F16" s="286"/>
      <c r="G16" s="287"/>
      <c r="H16" s="287"/>
      <c r="I16" s="287"/>
      <c r="J16" s="287"/>
      <c r="K16" s="7"/>
      <c r="L16" s="2"/>
      <c r="M16" s="1"/>
    </row>
    <row r="17" spans="2:11" x14ac:dyDescent="0.2">
      <c r="B17" s="887" t="s">
        <v>35</v>
      </c>
      <c r="C17" s="887"/>
      <c r="D17" s="887"/>
      <c r="E17" s="887"/>
      <c r="F17" s="887"/>
      <c r="G17" s="887"/>
      <c r="H17" s="887"/>
      <c r="I17" s="887"/>
      <c r="J17" s="887"/>
      <c r="K17" s="887"/>
    </row>
    <row r="18" spans="2:11" x14ac:dyDescent="0.2">
      <c r="B18" s="888" t="s">
        <v>41</v>
      </c>
      <c r="C18" s="888"/>
      <c r="D18" s="888"/>
      <c r="E18" s="888"/>
      <c r="F18" s="888" t="s">
        <v>42</v>
      </c>
      <c r="G18" s="888"/>
      <c r="H18" s="888"/>
      <c r="I18" s="888" t="s">
        <v>43</v>
      </c>
      <c r="J18" s="888"/>
      <c r="K18" s="888"/>
    </row>
    <row r="19" spans="2:11" ht="60.75" customHeight="1" x14ac:dyDescent="0.2">
      <c r="B19" s="899" t="s">
        <v>329</v>
      </c>
      <c r="C19" s="889"/>
      <c r="D19" s="889"/>
      <c r="E19" s="889"/>
      <c r="F19" s="900" t="s">
        <v>330</v>
      </c>
      <c r="G19" s="901"/>
      <c r="H19" s="902"/>
      <c r="I19" s="900" t="s">
        <v>331</v>
      </c>
      <c r="J19" s="901"/>
      <c r="K19" s="902"/>
    </row>
    <row r="20" spans="2:11" ht="169.5" customHeight="1" x14ac:dyDescent="0.2">
      <c r="B20" s="889" t="s">
        <v>36</v>
      </c>
      <c r="C20" s="889"/>
      <c r="D20" s="889"/>
      <c r="E20" s="889"/>
      <c r="F20" s="890" t="s">
        <v>207</v>
      </c>
      <c r="G20" s="890"/>
      <c r="H20" s="890"/>
      <c r="I20" s="891" t="s">
        <v>206</v>
      </c>
      <c r="J20" s="891"/>
      <c r="K20" s="891"/>
    </row>
    <row r="21" spans="2:11" ht="92.25" customHeight="1" x14ac:dyDescent="0.2">
      <c r="B21" s="899" t="s">
        <v>308</v>
      </c>
      <c r="C21" s="889"/>
      <c r="D21" s="889"/>
      <c r="E21" s="889"/>
      <c r="F21" s="890" t="s">
        <v>205</v>
      </c>
      <c r="G21" s="890"/>
      <c r="H21" s="890"/>
      <c r="I21" s="891" t="s">
        <v>204</v>
      </c>
      <c r="J21" s="891"/>
      <c r="K21" s="891"/>
    </row>
    <row r="22" spans="2:11" ht="62.25" customHeight="1" x14ac:dyDescent="0.2">
      <c r="B22" s="894" t="s">
        <v>37</v>
      </c>
      <c r="C22" s="894"/>
      <c r="D22" s="894"/>
      <c r="E22" s="894"/>
      <c r="F22" s="891" t="s">
        <v>39</v>
      </c>
      <c r="G22" s="891"/>
      <c r="H22" s="891"/>
      <c r="I22" s="891" t="s">
        <v>38</v>
      </c>
      <c r="J22" s="891"/>
      <c r="K22" s="891"/>
    </row>
    <row r="23" spans="2:11" ht="78.75" customHeight="1" x14ac:dyDescent="0.2">
      <c r="B23" s="898" t="s">
        <v>126</v>
      </c>
      <c r="C23" s="898"/>
      <c r="D23" s="898"/>
      <c r="E23" s="898"/>
      <c r="F23" s="891" t="s">
        <v>120</v>
      </c>
      <c r="G23" s="891"/>
      <c r="H23" s="891"/>
      <c r="I23" s="891" t="s">
        <v>40</v>
      </c>
      <c r="J23" s="891"/>
      <c r="K23" s="891"/>
    </row>
    <row r="25" spans="2:11" ht="52.5" customHeight="1" x14ac:dyDescent="0.2">
      <c r="B25" s="895" t="s">
        <v>307</v>
      </c>
      <c r="C25" s="896"/>
      <c r="D25" s="896"/>
      <c r="E25" s="896"/>
      <c r="F25" s="896"/>
      <c r="G25" s="896"/>
      <c r="H25" s="896"/>
      <c r="I25" s="896"/>
      <c r="J25" s="896"/>
      <c r="K25" s="896"/>
    </row>
    <row r="27" spans="2:11" x14ac:dyDescent="0.2">
      <c r="B27" s="897" t="s">
        <v>66</v>
      </c>
      <c r="C27" s="897"/>
      <c r="D27" s="897"/>
      <c r="E27" s="897"/>
      <c r="F27" s="897"/>
      <c r="G27" s="897"/>
      <c r="H27" s="897"/>
      <c r="I27" s="897"/>
      <c r="J27" s="897"/>
      <c r="K27" s="897"/>
    </row>
    <row r="28" spans="2:11" x14ac:dyDescent="0.2">
      <c r="B28" s="893" t="s">
        <v>121</v>
      </c>
      <c r="C28" s="893"/>
      <c r="D28" s="893"/>
      <c r="E28" s="893"/>
      <c r="F28" s="893"/>
      <c r="G28" s="893"/>
      <c r="H28" s="893"/>
      <c r="I28" s="893"/>
      <c r="J28" s="893"/>
      <c r="K28" s="893"/>
    </row>
    <row r="29" spans="2:11" x14ac:dyDescent="0.2">
      <c r="B29" s="893" t="s">
        <v>127</v>
      </c>
      <c r="C29" s="893"/>
      <c r="D29" s="893"/>
      <c r="E29" s="893"/>
      <c r="F29" s="893"/>
      <c r="G29" s="893"/>
      <c r="H29" s="893"/>
      <c r="I29" s="893"/>
      <c r="J29" s="893"/>
      <c r="K29" s="893"/>
    </row>
    <row r="30" spans="2:11" x14ac:dyDescent="0.2">
      <c r="B30" s="893" t="s">
        <v>122</v>
      </c>
      <c r="C30" s="893"/>
      <c r="D30" s="893"/>
      <c r="E30" s="893"/>
      <c r="F30" s="893"/>
      <c r="G30" s="893"/>
      <c r="H30" s="893"/>
      <c r="I30" s="893"/>
      <c r="J30" s="893"/>
      <c r="K30" s="893"/>
    </row>
    <row r="31" spans="2:11" x14ac:dyDescent="0.2">
      <c r="B31" s="893" t="s">
        <v>123</v>
      </c>
      <c r="C31" s="893"/>
      <c r="D31" s="893"/>
      <c r="E31" s="893"/>
      <c r="F31" s="893"/>
      <c r="G31" s="893"/>
      <c r="H31" s="893"/>
      <c r="I31" s="893"/>
      <c r="J31" s="893"/>
      <c r="K31" s="893"/>
    </row>
    <row r="32" spans="2:11" x14ac:dyDescent="0.2">
      <c r="B32" s="893" t="s">
        <v>124</v>
      </c>
      <c r="C32" s="893"/>
      <c r="D32" s="893"/>
      <c r="E32" s="893"/>
      <c r="F32" s="893"/>
      <c r="G32" s="893"/>
      <c r="H32" s="893"/>
      <c r="I32" s="893"/>
      <c r="J32" s="893"/>
      <c r="K32" s="893"/>
    </row>
    <row r="33" spans="2:11" x14ac:dyDescent="0.2">
      <c r="B33" s="893" t="s">
        <v>125</v>
      </c>
      <c r="C33" s="893"/>
      <c r="D33" s="893"/>
      <c r="E33" s="893"/>
      <c r="F33" s="893"/>
      <c r="G33" s="893"/>
      <c r="H33" s="893"/>
      <c r="I33" s="893"/>
      <c r="J33" s="893"/>
      <c r="K33" s="893"/>
    </row>
    <row r="35" spans="2:11" ht="72.75" customHeight="1" x14ac:dyDescent="0.2">
      <c r="B35" s="892" t="s">
        <v>67</v>
      </c>
      <c r="C35" s="892"/>
      <c r="D35" s="892"/>
      <c r="E35" s="892"/>
      <c r="F35" s="892"/>
      <c r="G35" s="892"/>
      <c r="H35" s="892"/>
      <c r="I35" s="892"/>
      <c r="J35" s="892"/>
      <c r="K35" s="892"/>
    </row>
    <row r="37" spans="2:11" ht="31.5" customHeight="1" x14ac:dyDescent="0.2">
      <c r="B37" s="883" t="s">
        <v>310</v>
      </c>
      <c r="C37" s="881"/>
      <c r="D37" s="881"/>
      <c r="E37" s="881"/>
      <c r="F37" s="881"/>
      <c r="G37" s="881"/>
      <c r="H37" s="881"/>
      <c r="I37" s="881"/>
      <c r="J37" s="881"/>
      <c r="K37" s="881"/>
    </row>
    <row r="39" spans="2:11" ht="28.5" customHeight="1" x14ac:dyDescent="0.2">
      <c r="B39" s="883" t="s">
        <v>305</v>
      </c>
      <c r="C39" s="881"/>
      <c r="D39" s="881"/>
      <c r="E39" s="881"/>
      <c r="F39" s="881"/>
      <c r="G39" s="881"/>
      <c r="H39" s="881"/>
      <c r="I39" s="881"/>
      <c r="J39" s="881"/>
      <c r="K39" s="881"/>
    </row>
    <row r="40" spans="2:11" ht="8.25" customHeight="1" x14ac:dyDescent="0.2">
      <c r="B40" s="406"/>
      <c r="C40" s="407"/>
      <c r="D40" s="407"/>
      <c r="E40" s="407"/>
      <c r="F40" s="407"/>
      <c r="G40" s="407"/>
      <c r="H40" s="407"/>
      <c r="I40" s="407"/>
      <c r="J40" s="407"/>
      <c r="K40" s="407"/>
    </row>
    <row r="41" spans="2:11" ht="28.5" customHeight="1" x14ac:dyDescent="0.2">
      <c r="B41" s="883" t="s">
        <v>317</v>
      </c>
      <c r="C41" s="883"/>
      <c r="D41" s="883"/>
      <c r="E41" s="883"/>
      <c r="F41" s="883"/>
      <c r="G41" s="883"/>
      <c r="H41" s="883"/>
      <c r="I41" s="883"/>
      <c r="J41" s="883"/>
      <c r="K41" s="883"/>
    </row>
    <row r="43" spans="2:11" x14ac:dyDescent="0.2">
      <c r="B43" s="117" t="s">
        <v>306</v>
      </c>
    </row>
  </sheetData>
  <sheetProtection algorithmName="SHA-512" hashValue="aJmhjXIso2sapbfASBCDYzE0GqSE+Rp7dtLDaDDuDvxKaMRRdvoYR1xYgjvDBzDz7gwK9RzhY5PAvNkSVtG3bQ==" saltValue="JLLRs8jgJZ6vVxzYry5WkA==" spinCount="100000" sheet="1" objects="1" scenarios="1"/>
  <mergeCells count="37">
    <mergeCell ref="B21:E21"/>
    <mergeCell ref="I23:K23"/>
    <mergeCell ref="I22:K22"/>
    <mergeCell ref="B19:E19"/>
    <mergeCell ref="F19:H19"/>
    <mergeCell ref="I19:K19"/>
    <mergeCell ref="F21:H21"/>
    <mergeCell ref="I21:K21"/>
    <mergeCell ref="B35:K35"/>
    <mergeCell ref="B28:K28"/>
    <mergeCell ref="F22:H22"/>
    <mergeCell ref="B33:K33"/>
    <mergeCell ref="B31:K31"/>
    <mergeCell ref="B32:K32"/>
    <mergeCell ref="B22:E22"/>
    <mergeCell ref="B29:K29"/>
    <mergeCell ref="B30:K30"/>
    <mergeCell ref="B25:K25"/>
    <mergeCell ref="B27:K27"/>
    <mergeCell ref="B23:E23"/>
    <mergeCell ref="F23:H23"/>
    <mergeCell ref="B41:K41"/>
    <mergeCell ref="B37:K37"/>
    <mergeCell ref="B39:K39"/>
    <mergeCell ref="B9:D9"/>
    <mergeCell ref="E9:K9"/>
    <mergeCell ref="J11:K11"/>
    <mergeCell ref="F11:H11"/>
    <mergeCell ref="B10:K10"/>
    <mergeCell ref="B17:K17"/>
    <mergeCell ref="B11:E11"/>
    <mergeCell ref="F18:H18"/>
    <mergeCell ref="B20:E20"/>
    <mergeCell ref="F20:H20"/>
    <mergeCell ref="I20:K20"/>
    <mergeCell ref="B18:E18"/>
    <mergeCell ref="I18:K18"/>
  </mergeCells>
  <phoneticPr fontId="6" type="noConversion"/>
  <pageMargins left="0.39370078740157483" right="0.39370078740157483" top="0.51181102362204722" bottom="0.59055118110236227" header="0.23622047244094491" footer="0.31496062992125984"/>
  <pageSetup paperSize="9" orientation="portrait" horizontalDpi="300" verticalDpi="300" r:id="rId1"/>
  <headerFooter alignWithMargins="0">
    <oddFooter>&amp;A&amp;RPagina 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15</vt:i4>
      </vt:variant>
    </vt:vector>
  </HeadingPairs>
  <TitlesOfParts>
    <vt:vector size="28" baseType="lpstr">
      <vt:lpstr>BIL.PREV.</vt:lpstr>
      <vt:lpstr>1^ NOTA CASSA</vt:lpstr>
      <vt:lpstr>IMPEGNI</vt:lpstr>
      <vt:lpstr>DISPONIBILITA</vt:lpstr>
      <vt:lpstr>RR.AA.</vt:lpstr>
      <vt:lpstr>RR.PP.</vt:lpstr>
      <vt:lpstr>CONS.ENTR</vt:lpstr>
      <vt:lpstr>CONS.USC.</vt:lpstr>
      <vt:lpstr>RENDICONTO</vt:lpstr>
      <vt:lpstr>STATO PATRIMONIALE</vt:lpstr>
      <vt:lpstr>Reg_Stato_Patr</vt:lpstr>
      <vt:lpstr>quida operativa</vt:lpstr>
      <vt:lpstr>Foglio1</vt:lpstr>
      <vt:lpstr>'1^ NOTA CASSA'!Area_stampa</vt:lpstr>
      <vt:lpstr>BIL.PREV.!Area_stampa</vt:lpstr>
      <vt:lpstr>CONS.ENTR!Area_stampa</vt:lpstr>
      <vt:lpstr>CONS.USC.!Area_stampa</vt:lpstr>
      <vt:lpstr>DISPONIBILITA!Area_stampa</vt:lpstr>
      <vt:lpstr>IMPEGNI!Area_stampa</vt:lpstr>
      <vt:lpstr>'quida operativa'!Area_stampa</vt:lpstr>
      <vt:lpstr>Reg_Stato_Patr!Area_stampa</vt:lpstr>
      <vt:lpstr>RENDICONTO!Area_stampa</vt:lpstr>
      <vt:lpstr>RR.AA.!Area_stampa</vt:lpstr>
      <vt:lpstr>RR.PP.!Area_stampa</vt:lpstr>
      <vt:lpstr>'STATO PATRIMONIALE'!Area_stampa</vt:lpstr>
      <vt:lpstr>'1^ NOTA CASSA'!Titoli_stampa</vt:lpstr>
      <vt:lpstr>IMPEGNI!Titoli_stampa</vt:lpstr>
      <vt:lpstr>Reg_Stato_Patr!Titoli_stampa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Contabilità sez. AVIS Regione Sicilia</dc:title>
  <dc:subject>turiguarrera@yahoo.it</dc:subject>
  <dc:creator>Salvatore Guarrera AVIS Giarre Riposto</dc:creator>
  <cp:lastModifiedBy>AVIS_REG_SICILIA</cp:lastModifiedBy>
  <cp:lastPrinted>2020-03-04T15:31:52Z</cp:lastPrinted>
  <dcterms:created xsi:type="dcterms:W3CDTF">2003-02-25T11:13:04Z</dcterms:created>
  <dcterms:modified xsi:type="dcterms:W3CDTF">2020-05-29T09:58:13Z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re">
    <vt:lpwstr>Edizione aprile 2012</vt:lpwstr>
  </property>
</Properties>
</file>